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8580" tabRatio="629" activeTab="0"/>
  </bookViews>
  <sheets>
    <sheet name="Daňová kalkulačka" sheetId="1" r:id="rId1"/>
    <sheet name="Solo" sheetId="2" r:id="rId2"/>
    <sheet name="D+NM" sheetId="3" r:id="rId3"/>
    <sheet name="D+NM+1" sheetId="4" r:id="rId4"/>
    <sheet name="D+NM+2" sheetId="5" r:id="rId5"/>
    <sheet name="D+PM+1" sheetId="6" r:id="rId6"/>
    <sheet name="D+PM+2" sheetId="7" r:id="rId7"/>
    <sheet name="Model" sheetId="8" r:id="rId8"/>
    <sheet name="Porovnanie" sheetId="9" r:id="rId9"/>
    <sheet name="Data" sheetId="10" r:id="rId10"/>
  </sheets>
  <definedNames/>
  <calcPr fullCalcOnLoad="1"/>
</workbook>
</file>

<file path=xl/comments1.xml><?xml version="1.0" encoding="utf-8"?>
<comments xmlns="http://schemas.openxmlformats.org/spreadsheetml/2006/main">
  <authors>
    <author>CPHR</author>
  </authors>
  <commentList>
    <comment ref="B5" authorId="0">
      <text>
        <r>
          <rPr>
            <b/>
            <sz val="8"/>
            <rFont val="Tahoma"/>
            <family val="2"/>
          </rPr>
          <t>Niektoré bunky obsahujú vysvetlivky, resp. doplňujúce informácie. Tieto bunky sú označené malou červenou šípkou v pravom hornom rohu.</t>
        </r>
      </text>
    </comment>
    <comment ref="B10" authorId="0">
      <text>
        <r>
          <rPr>
            <b/>
            <sz val="8"/>
            <rFont val="Tahoma"/>
            <family val="0"/>
          </rPr>
          <t xml:space="preserve">Ak ste ženatý/vydatá zadajte písmeno: A - v tomto prípade počíta daňová kalkulačka automaticky dopady daňovej reformy na príjmy a výdavky celej rodiny.
Ak nie ste ženaty/vydatá, zadajte písmeno: N - v tomto prípade počíta daňová kalkulačka dopady daňovej reformy na Vaše príjmy a výdavky.
</t>
        </r>
      </text>
    </comment>
    <comment ref="A19" authorId="0">
      <text>
        <r>
          <rPr>
            <b/>
            <sz val="8"/>
            <rFont val="Tahoma"/>
            <family val="0"/>
          </rPr>
          <t>Zohľadnili sme zmeny v odvodovom zaťažení, ktoré budú platiť od budúceho roka, preto je suma odvodov v súčasnom daňovom systéme a daňovom systéme po reforme rozdielna.</t>
        </r>
      </text>
    </comment>
    <comment ref="A22" authorId="0">
      <text>
        <r>
          <rPr>
            <b/>
            <sz val="8"/>
            <rFont val="Tahoma"/>
            <family val="0"/>
          </rPr>
          <t>Nebrali sme do úvahy zaokrúhľovanie základu dane. Vychádzali sme z ROČNÉHO ZÁKLADU DANE, ktorý sme delili 12.</t>
        </r>
      </text>
    </comment>
    <comment ref="A29" authorId="0">
      <text>
        <r>
          <rPr>
            <b/>
            <sz val="8"/>
            <rFont val="Tahoma"/>
            <family val="2"/>
          </rPr>
          <t xml:space="preserve">Slobodní, bezdetní pracujúci s mesačným príjmom od 11 482,- Sk do 21 276,- Sk na reforme priamych daní prerobia. Ich daňové zaťaženie sa zvýši a budú teda v strate. V tom prípade sa ako výsledok zobrazuje záporné, červené číslo.
</t>
        </r>
      </text>
    </comment>
    <comment ref="A30" authorId="0">
      <text>
        <r>
          <rPr>
            <b/>
            <sz val="8"/>
            <rFont val="Tahoma"/>
            <family val="0"/>
          </rPr>
          <t>Ide o zmenu Vašich čistých príjmov po reforme priamych daní a odvodov vyjadrenú v percentách z Vašej hrubej mzdy.</t>
        </r>
      </text>
    </comment>
    <comment ref="C44" authorId="0">
      <text>
        <r>
          <rPr>
            <b/>
            <sz val="8"/>
            <rFont val="Tahoma"/>
            <family val="2"/>
          </rPr>
          <t>V prípade že tankujete 
- benzín natural, zadajte: N - predpokladáme zdraženie o 3,10 Sk bez DPH
- olovnatý benzín, zadajte: O - predpokladáme zdraženie o 3,50 Sk bez DPH
- naftu, zadajte: D - predpokladáme zdraženie o 2,70 Sk bez DPH</t>
        </r>
      </text>
    </comment>
    <comment ref="A47" authorId="0">
      <text>
        <r>
          <rPr>
            <b/>
            <sz val="8"/>
            <rFont val="Tahoma"/>
            <family val="0"/>
          </rPr>
          <t>Podľa informácii týždenníka Trend, priemerná slovenská domácnosť z každých 100 korún spotrebných výdavkov minie na výrobky a služby zaťažené 14-percentnou sadzbou DPH 49 korún. Ďalších 40 korún jej štát zdaní 20 percentami. Na zvyšných 11 korún sa DPH neuplatňuje (bankové poplatky, pošta, poistka za auto...). 
Pre potreby kvantifikácie dopadov zjednotenia sadzby DPH na 19 % sú mesačné spotrebné výdavky rozdelené  do troch kategórií:
a) nižšie (do 8 000,- Sk)
b) priemerné (od 8 000,- Sk do 16 000,- Sk)
c) vyššie (od 16 000,- Sk)
Uvedené sumy platia v prípade slobodného, bezdetného daňovníka. V prípade bezdetných manželov sa jednotlivé sumy v každej kategórii zvyšujú o 4 000,- Sk a za každé dieťa o ďalších 2500,-Sk.
Vychádza sa z predpokladu, že pri nižších príjmoch je podiel tovarov so zníženou DPH (14 %) v spotrebnom koši vyšší a pri vyšších príjmoch zasa naopak.
Po prepočtoch cez efektívnu sadzbu DPH vychádza nasledovné zvýšenie spotrebných výdavkov spôsobené zjednotením sadzieb DPH na 19 %:
v kategórii a) - zvýšenie v priemere o 1,96 %
v kategórii b) - zvýšenie v priemere o 1,53 % 
v kategórii c) - zvýšenie v priemere o 1,09 %</t>
        </r>
      </text>
    </comment>
    <comment ref="A50" authorId="0">
      <text>
        <r>
          <rPr>
            <b/>
            <sz val="8"/>
            <rFont val="Tahoma"/>
            <family val="0"/>
          </rPr>
          <t>Zvýšenie nepriamych daní pocítite ako "stratu", preto je súčet riadkov 46 a 47 zobrazený ako záporné červené číslo.</t>
        </r>
      </text>
    </comment>
    <comment ref="A51" authorId="0">
      <text>
        <r>
          <rPr>
            <b/>
            <sz val="8"/>
            <rFont val="Tahoma"/>
            <family val="0"/>
          </rPr>
          <t>Jedná sa o nárast výdavkov daňovníka/rodiny zapríčinený zvýšením nepriamych daní vyjadrený v percentách z hrubej mzdy daňovníka/sčítanej hrubej mzdy manželov.</t>
        </r>
        <r>
          <rPr>
            <sz val="8"/>
            <rFont val="Tahoma"/>
            <family val="0"/>
          </rPr>
          <t xml:space="preserve">
</t>
        </r>
      </text>
    </comment>
    <comment ref="A32" authorId="0">
      <text>
        <r>
          <rPr>
            <b/>
            <sz val="8"/>
            <rFont val="Tahoma"/>
            <family val="0"/>
          </rPr>
          <t>Ide o zmenu čistých príjmov po reforme priamych daní a odvodov vyjadrenú v percentách z hrubej mzdy Vášho partnera</t>
        </r>
      </text>
    </comment>
    <comment ref="A34" authorId="0">
      <text>
        <r>
          <rPr>
            <b/>
            <sz val="8"/>
            <rFont val="Tahoma"/>
            <family val="0"/>
          </rPr>
          <t>Ide o zmenu čistých príjmov domácnosti po reforme priamych daní a odvodov vyjadrenú v percentách zo sčítanej hrubej mzdy manželov.</t>
        </r>
      </text>
    </comment>
    <comment ref="E12" authorId="0">
      <text>
        <r>
          <rPr>
            <b/>
            <sz val="8"/>
            <rFont val="Tahoma"/>
            <family val="2"/>
          </rPr>
          <t xml:space="preserve">Sem zadajte počet detí, ktoré si uplatňuje ako vyživované osoby Vaša manželka/manžel.
</t>
        </r>
      </text>
    </comment>
    <comment ref="C41" authorId="0">
      <text>
        <r>
          <rPr>
            <b/>
            <sz val="8"/>
            <rFont val="Tahoma"/>
            <family val="0"/>
          </rPr>
          <t>Predpokladáme zdraženie krabičky cigariet o 9,- Sk bez DPH</t>
        </r>
      </text>
    </comment>
    <comment ref="C40" authorId="0">
      <text>
        <r>
          <rPr>
            <b/>
            <sz val="8"/>
            <rFont val="Tahoma"/>
            <family val="0"/>
          </rPr>
          <t>Predpokladáme zdraženie pollitra piva o 1,10 Sk bez DPH</t>
        </r>
      </text>
    </comment>
    <comment ref="A55" authorId="0">
      <text>
        <r>
          <rPr>
            <b/>
            <sz val="8"/>
            <rFont val="Tahoma"/>
            <family val="0"/>
          </rPr>
          <t>Percento z hrubej mzdy daňovníka/sčítanej hrubej mzdy manželov.</t>
        </r>
      </text>
    </comment>
  </commentList>
</comments>
</file>

<file path=xl/sharedStrings.xml><?xml version="1.0" encoding="utf-8"?>
<sst xmlns="http://schemas.openxmlformats.org/spreadsheetml/2006/main" count="123" uniqueCount="66">
  <si>
    <t>Odpočítatľná položka na manželku</t>
  </si>
  <si>
    <t>Odpočítateľná položka na deti</t>
  </si>
  <si>
    <t>Koľko kilometrov najazdíte za týždeň?</t>
  </si>
  <si>
    <t>Koľko krabičiek cigariet vyfajčíte za týždeň?</t>
  </si>
  <si>
    <t>Akú má Vaše auto spotrebu paliva na 100 km?</t>
  </si>
  <si>
    <t>Aké palivo tankujete?</t>
  </si>
  <si>
    <t>Základ dane</t>
  </si>
  <si>
    <t>Ročne</t>
  </si>
  <si>
    <t>Mesačne</t>
  </si>
  <si>
    <t>SÚČASNÝ DAŇOVÝ SYSTÉM</t>
  </si>
  <si>
    <t>DAŇOVÝ SYSTÉM PO REFORME</t>
  </si>
  <si>
    <t>Nezdaniteľné minimum</t>
  </si>
  <si>
    <t>Odvody</t>
  </si>
  <si>
    <t>Daňový bonus na deti</t>
  </si>
  <si>
    <t xml:space="preserve">Daň </t>
  </si>
  <si>
    <t>Zvýšené spotrebné dane zvýšia Vaše životné náklady o</t>
  </si>
  <si>
    <t>Zjednotenie sadzieb DPH na úrovni 19 % predstavuje zvýšenie Vašich životných nákladov o</t>
  </si>
  <si>
    <t>Koľko 0,5 litrových fliaš/pohárov piva spotrebujete za týždeň?</t>
  </si>
  <si>
    <t>---</t>
  </si>
  <si>
    <t>Nepriame dane</t>
  </si>
  <si>
    <t>Zadajte Váš hrubý mesačný príjem</t>
  </si>
  <si>
    <t>Priame dane</t>
  </si>
  <si>
    <t>Zvýšenie životných nákladov vplyvom zvýšených nepriamych daní po reforme</t>
  </si>
  <si>
    <t>Váš hrubý príjem</t>
  </si>
  <si>
    <t>Zadajte počet detí ktoré si uplatňujete ako vyživované osoby</t>
  </si>
  <si>
    <t xml:space="preserve">Ste ženatý/vydatá? </t>
  </si>
  <si>
    <t>DAŇOVÁ KALKULAČKA</t>
  </si>
  <si>
    <t>Vysvetlivky</t>
  </si>
  <si>
    <t>Zadajte mesačný príjem vašej manželky/manžela okrem štátnych sociálnych dávok</t>
  </si>
  <si>
    <t>VÝSLEDNÝ VPLYV DAŇOVEJ REFORMY NA VÁŠ ROZPOČET</t>
  </si>
  <si>
    <t>Zvýšené nepriame dane spôsobia zvýšenie Vašich životných nákladov o</t>
  </si>
  <si>
    <t>v %</t>
  </si>
  <si>
    <t>Závery</t>
  </si>
  <si>
    <t>n</t>
  </si>
  <si>
    <r>
      <t>Pozn:</t>
    </r>
    <r>
      <rPr>
        <b/>
        <sz val="10"/>
        <rFont val="Arial"/>
        <family val="2"/>
      </rPr>
      <t xml:space="preserve"> </t>
    </r>
    <r>
      <rPr>
        <i/>
        <sz val="10"/>
        <rFont val="Arial"/>
        <family val="2"/>
      </rPr>
      <t>Pri kvantifikácii vplyvu zvýšenia DPH sme predpokladali, že celé zvýšenie DPH sa premietne do cien, pričom to nemusí byť pravda práve kvôli rezervám podnikov, plynúcim z nižšej dane zo zisku.</t>
    </r>
  </si>
  <si>
    <t>Modelový príklad</t>
  </si>
  <si>
    <r>
      <t xml:space="preserve">1) </t>
    </r>
    <r>
      <rPr>
        <b/>
        <sz val="10"/>
        <rFont val="Arial"/>
        <family val="2"/>
      </rPr>
      <t>Nový daňový systém</t>
    </r>
    <r>
      <rPr>
        <sz val="10"/>
        <rFont val="Arial"/>
        <family val="2"/>
      </rPr>
      <t xml:space="preserve"> zmierni daňovú diskriminácia vyšších príjmových skupín a zvýrazní sa princíp zásluhovosti. Vytvára podmienky pre dosiahnutie vyššieho stupňa ekonomickej efektívnosti. Daňovníci budú motivovaní k vyšším pracovným výkonom a zárobkom bez rušivého vplyvu daňovej progresie. Prehľadnejší daňový systém a nižšie priame dane budú mať pozitívny vplyv na investičné aktivity podnikov, rozvoj podnikania a zvyšovanie zamestnanosti na Slovensku, čo sa prejaví rastom životnej úrovne obyvateľov. Takisto presun daňového zaťaženia z priamych daní na nepriame je v súlade s trendom odporúčaným významnými medzinárodnými inštitúciami, akými sú Svetová banka, či OECD. Nepriame dane totiž nevyvolávajú vznik transakčných nákladov, spojených so špekuláciami subjektov znížiť svoju daňovú povinnosť.  </t>
    </r>
  </si>
  <si>
    <t>Daňová kalkulačka nezohľadňuje dynamické efekty v ekonomike, ako sú zmeny v štruktúre spotreby, zmeny v cenovej politike firiem ovplyvnenej úsporami na dani z príjmov, motivácia k vyšším pracovným výkonom a predovšetkým zvýšenie hospodárskeho rastu ekonomiky a prosperity podnikov a tým aj obyvateľov SR v dlhodobom horizonte, či motiváciu k vyšším pracovným výkonom.</t>
  </si>
  <si>
    <t xml:space="preserve">Do zelených políčok zadajte prosím požadované informácie. V žltých políčkach sú výsledky. </t>
  </si>
  <si>
    <r>
      <t xml:space="preserve">5) </t>
    </r>
    <r>
      <rPr>
        <b/>
        <sz val="10"/>
        <rFont val="Arial"/>
        <family val="2"/>
      </rPr>
      <t>Zjednotenie sadzieb DPH na úroveň 19 %</t>
    </r>
    <r>
      <rPr>
        <sz val="10"/>
        <rFont val="Arial"/>
        <family val="0"/>
      </rPr>
      <t xml:space="preserve"> prinesie každému daňovníkovi zvýšenie jeho životných nákladov. Toto zvýšenie je priamoúmerné výške spotrebných výdavkov daňovníka. Pri priemernej mzde 13 511,- Sk, ktorú by daňovník vynaložil celú na spotrebu by sa zvýšili životné náklady daňovníka o 206,- Sk mesačne. Pre vyššie príjmové skupiny bude nárast životných nákladov nižší, nakoľko podiel tovarov so 14 % DPH je v ich spotrebnom koši menší. U nízkopríjmových skupín sa prejavý opačný efekt. Nárast životných nákladov bude približne v intervale 1 - 2 % zo spotrebných výdavkov daňovníka.</t>
    </r>
  </si>
  <si>
    <t>Slobodný bezdetný</t>
  </si>
  <si>
    <t>priame</t>
  </si>
  <si>
    <t>nepriame</t>
  </si>
  <si>
    <t>celkovo</t>
  </si>
  <si>
    <t>príjem</t>
  </si>
  <si>
    <t>nepracujúca manželka</t>
  </si>
  <si>
    <t>nepracujúca manželka + 2</t>
  </si>
  <si>
    <t>nepracujúca manželka + 1</t>
  </si>
  <si>
    <t>pracujúca manželka + 1</t>
  </si>
  <si>
    <t>pracujúca manželka + 2</t>
  </si>
  <si>
    <t>modelový príklad</t>
  </si>
  <si>
    <t>Po zaplatení dane a odvodov Vám zostane</t>
  </si>
  <si>
    <t>Manželka / manžel</t>
  </si>
  <si>
    <r>
      <t>Úspora (</t>
    </r>
    <r>
      <rPr>
        <b/>
        <sz val="11"/>
        <color indexed="10"/>
        <rFont val="Arial"/>
        <family val="2"/>
      </rPr>
      <t>strata</t>
    </r>
    <r>
      <rPr>
        <b/>
        <sz val="11"/>
        <rFont val="Arial"/>
        <family val="2"/>
      </rPr>
      <t xml:space="preserve">) Vášho partnera na dani z príjmov po daňovej reforme </t>
    </r>
  </si>
  <si>
    <t>Celkový vplyv reformy priamych daní na príjem domácnosti</t>
  </si>
  <si>
    <r>
      <t>Vaša úspora (</t>
    </r>
    <r>
      <rPr>
        <b/>
        <sz val="11"/>
        <color indexed="10"/>
        <rFont val="Arial"/>
        <family val="2"/>
      </rPr>
      <t>strata</t>
    </r>
    <r>
      <rPr>
        <b/>
        <sz val="11"/>
        <rFont val="Arial"/>
        <family val="0"/>
      </rPr>
      <t>) na dani z príjmov po reforme</t>
    </r>
  </si>
  <si>
    <t>Akú sumu mesačne vynaložíte na spotrebu?</t>
  </si>
  <si>
    <t>žena</t>
  </si>
  <si>
    <t>deti</t>
  </si>
  <si>
    <r>
      <t xml:space="preserve">2) Slobodní, bezdetní pracujúci s hrubým mesačným príjmom od 11 482,- Sk do 21 276,- Sk pocítia </t>
    </r>
    <r>
      <rPr>
        <b/>
        <sz val="10"/>
        <rFont val="Arial"/>
        <family val="2"/>
      </rPr>
      <t>po reforme priamych daní a odvodov</t>
    </r>
    <r>
      <rPr>
        <sz val="10"/>
        <rFont val="Arial"/>
        <family val="2"/>
      </rPr>
      <t xml:space="preserve"> zvýšené daňové zaťaženie svojich príjmov</t>
    </r>
    <r>
      <rPr>
        <sz val="10"/>
        <rFont val="Arial"/>
        <family val="0"/>
      </rPr>
      <t>. Pri hrubom mesačnom príjme 12 306,- Sk sa toto zvýšenie prejaví najviac a daňovník zaplatí na daniach o 69,- Sk mesačne viac (824,- Sk/rok), čo však predstavuje nárast daňového zaťaženia len o 0,56 % z hrubej mzdy daňovníka. Pri bezdetných manželoch môže stratu spôsobenú reformou priamych daní kompenzovať slabšie zarábajúci partner. V prípade že Vaša manželka/manžel zarába menej ako 6 374,- Sk, reforma priamych daní nezvýši Vaše priame daňové zaťaženie bez ohľadu na výšku Vášho príjmu.</t>
    </r>
  </si>
  <si>
    <r>
      <t xml:space="preserve">3) V prípade, že si daňovník uplatní aspoň jedno dieťa ako vyživovanú osobu, </t>
    </r>
    <r>
      <rPr>
        <b/>
        <sz val="10"/>
        <rFont val="Arial"/>
        <family val="2"/>
      </rPr>
      <t>po reforme</t>
    </r>
    <r>
      <rPr>
        <sz val="10"/>
        <rFont val="Arial"/>
        <family val="0"/>
      </rPr>
      <t xml:space="preserve"> </t>
    </r>
    <r>
      <rPr>
        <b/>
        <sz val="10"/>
        <rFont val="Arial"/>
        <family val="2"/>
      </rPr>
      <t xml:space="preserve">priamych daní a odvodov </t>
    </r>
    <r>
      <rPr>
        <sz val="10"/>
        <rFont val="Arial"/>
        <family val="0"/>
      </rPr>
      <t>mu bez ohľadu na výšku príjmu zostane z výplaty viac peňazí vplyvom nižšej daňovej povinnosti. S rastúcim počtom detí, uplatnených ako vyživované osoby rastú aj pozitívne efekty reformy priamych daní.</t>
    </r>
  </si>
  <si>
    <r>
      <t xml:space="preserve">4) </t>
    </r>
    <r>
      <rPr>
        <b/>
        <sz val="10"/>
        <rFont val="Arial"/>
        <family val="2"/>
      </rPr>
      <t>Dopad zvýšenia spotrebných daní</t>
    </r>
    <r>
      <rPr>
        <sz val="10"/>
        <rFont val="Arial"/>
        <family val="0"/>
      </rPr>
      <t xml:space="preserve"> bude individuálny, podľa špecifickej spotreby každého daňovníka/rodiny. Ak daňovník vypije za týždeň 7 pol litrových fliaš piva, vyfajčí 2 krabičky cigariet a najazdí 300 km za týždeň pri spotrebe 7 litrov naturalu na 100 km, zvýšenie spotrebných daní sa u neho prejaví zvýšením spotrebných výdavkov o 393,- Sk za mesiac (bez vplyvu DPH, ktorý je zohľadnený samostatne).</t>
    </r>
  </si>
  <si>
    <t>Kalkulačka platí len pre zamestnancov a ich rodiny, nie pre živnostníkov.</t>
  </si>
  <si>
    <t>DPH</t>
  </si>
  <si>
    <r>
      <t xml:space="preserve">Daňovník zarába 20 000,- Sk mesačne hrubého. Jeho manželka zarába 12 000,- Sk mesačne. Majú spolu dve deti, ktoré si ako vyživované osoby uplatňuje daňovník. </t>
    </r>
    <r>
      <rPr>
        <sz val="10"/>
        <rFont val="Arial"/>
        <family val="2"/>
      </rPr>
      <t xml:space="preserve">Reforma priamych daní prinesie rodine zisk vo výške 158,- Sk mesačne. </t>
    </r>
    <r>
      <rPr>
        <sz val="10"/>
        <rFont val="Arial"/>
        <family val="0"/>
      </rPr>
      <t>V rodine daňovníka sa</t>
    </r>
    <r>
      <rPr>
        <b/>
        <sz val="10"/>
        <rFont val="Arial"/>
        <family val="2"/>
      </rPr>
      <t xml:space="preserve"> </t>
    </r>
    <r>
      <rPr>
        <u val="single"/>
        <sz val="10"/>
        <rFont val="Arial"/>
        <family val="2"/>
      </rPr>
      <t>týždenne</t>
    </r>
    <r>
      <rPr>
        <sz val="10"/>
        <rFont val="Arial"/>
        <family val="2"/>
      </rPr>
      <t xml:space="preserve"> </t>
    </r>
    <r>
      <rPr>
        <sz val="10"/>
        <rFont val="Arial"/>
        <family val="0"/>
      </rPr>
      <t xml:space="preserve">spotrebuje 5 fliaš piva a 2 krabičky cigariet, najazdí sa 300 km pri spotrebe 6 litrov naturalu na 100 km. Spotrebné výdavky domácnosti sú 20 000,- Sk mesačne. Kvôli zvýšeným spotrebným daniam zaplatí rodina viac o 344,- Sk mesačne a na zjednotenej DPH viac o 305,- Sk mesačne. </t>
    </r>
    <r>
      <rPr>
        <sz val="10"/>
        <rFont val="Arial"/>
        <family val="2"/>
      </rPr>
      <t>Nepriame dane teda spôsobia rodine stratu 649,- Sk mesačne</t>
    </r>
    <r>
      <rPr>
        <sz val="10"/>
        <rFont val="Arial"/>
        <family val="0"/>
      </rPr>
      <t xml:space="preserve">. </t>
    </r>
    <r>
      <rPr>
        <b/>
        <sz val="10"/>
        <rFont val="Arial"/>
        <family val="2"/>
      </rPr>
      <t>Celkový efekt daňovej reformy a zmeny v odvodovom zaťažení sa v konečnom dôsledku prejavia v rodine daňovníka stratou vo výške 491,- Sk mesačne, čo predstavuje zvýšenie daňového zaťaženia o 1,53 % zo spoločnej hrubej mzdy manželov. Zaujímavým zistením bolo, že keby si deti ako vyživované osoby uplatnila manželka dopady daňovej reformy by boli miernejšie - rodinné výdavky by narástli len o 211,-Sk mesačne - 0,66 % zo spoločnej hrubej mzdy manželov.</t>
    </r>
  </si>
  <si>
    <t>N</t>
  </si>
</sst>
</file>

<file path=xl/styles.xml><?xml version="1.0" encoding="utf-8"?>
<styleSheet xmlns="http://schemas.openxmlformats.org/spreadsheetml/2006/main">
  <numFmts count="20">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00\ 00"/>
    <numFmt numFmtId="165" formatCode="&quot;Yes&quot;;&quot;Yes&quot;;&quot;No&quot;"/>
    <numFmt numFmtId="166" formatCode="&quot;True&quot;;&quot;True&quot;;&quot;False&quot;"/>
    <numFmt numFmtId="167" formatCode="&quot;On&quot;;&quot;On&quot;;&quot;Off&quot;"/>
    <numFmt numFmtId="168" formatCode="[$€-2]\ #,##0.00_);[Red]\([$€-2]\ #,##0.00\)"/>
    <numFmt numFmtId="169" formatCode="[$-41B]d\.\ mmmm\ yyyy"/>
    <numFmt numFmtId="170" formatCode="#,##0_ ;[Red]\-#,##0\ "/>
    <numFmt numFmtId="171" formatCode="\3\2\4\ &quot;Sk&quot;"/>
    <numFmt numFmtId="172" formatCode="#,##0\ &quot;Sk&quot;"/>
    <numFmt numFmtId="173" formatCode="0.00_ ;[Red]\-0.00\ "/>
    <numFmt numFmtId="174" formatCode="0.0000000%"/>
    <numFmt numFmtId="175" formatCode="#,##0.00\ _S_k"/>
  </numFmts>
  <fonts count="24">
    <font>
      <sz val="10"/>
      <name val="Arial"/>
      <family val="0"/>
    </font>
    <font>
      <b/>
      <sz val="10"/>
      <name val="Arial"/>
      <family val="2"/>
    </font>
    <font>
      <b/>
      <u val="single"/>
      <sz val="10"/>
      <name val="Arial"/>
      <family val="2"/>
    </font>
    <font>
      <sz val="10"/>
      <color indexed="55"/>
      <name val="Arial"/>
      <family val="0"/>
    </font>
    <font>
      <b/>
      <sz val="8"/>
      <name val="Tahoma"/>
      <family val="0"/>
    </font>
    <font>
      <b/>
      <sz val="14"/>
      <name val="Arial"/>
      <family val="2"/>
    </font>
    <font>
      <b/>
      <sz val="11"/>
      <name val="Arial"/>
      <family val="2"/>
    </font>
    <font>
      <sz val="11"/>
      <name val="Arial"/>
      <family val="2"/>
    </font>
    <font>
      <sz val="10"/>
      <color indexed="9"/>
      <name val="Arial"/>
      <family val="2"/>
    </font>
    <font>
      <b/>
      <sz val="10"/>
      <color indexed="9"/>
      <name val="Arial"/>
      <family val="2"/>
    </font>
    <font>
      <b/>
      <sz val="11"/>
      <color indexed="10"/>
      <name val="Arial"/>
      <family val="2"/>
    </font>
    <font>
      <u val="single"/>
      <sz val="10"/>
      <name val="Arial"/>
      <family val="2"/>
    </font>
    <font>
      <i/>
      <sz val="10"/>
      <name val="Arial"/>
      <family val="2"/>
    </font>
    <font>
      <b/>
      <i/>
      <sz val="10"/>
      <name val="Arial"/>
      <family val="2"/>
    </font>
    <font>
      <sz val="8"/>
      <name val="Tahoma"/>
      <family val="0"/>
    </font>
    <font>
      <b/>
      <sz val="11.75"/>
      <name val="Arial"/>
      <family val="0"/>
    </font>
    <font>
      <b/>
      <sz val="12"/>
      <name val="Arial"/>
      <family val="0"/>
    </font>
    <font>
      <sz val="10"/>
      <color indexed="22"/>
      <name val="Arial"/>
      <family val="0"/>
    </font>
    <font>
      <sz val="11"/>
      <color indexed="22"/>
      <name val="Arial"/>
      <family val="0"/>
    </font>
    <font>
      <sz val="11"/>
      <color indexed="9"/>
      <name val="Arial"/>
      <family val="0"/>
    </font>
    <font>
      <sz val="10"/>
      <color indexed="59"/>
      <name val="Arial"/>
      <family val="0"/>
    </font>
    <font>
      <b/>
      <sz val="9"/>
      <name val="Arial"/>
      <family val="2"/>
    </font>
    <font>
      <sz val="11"/>
      <color indexed="59"/>
      <name val="Arial"/>
      <family val="0"/>
    </font>
    <font>
      <b/>
      <sz val="8"/>
      <name val="Arial"/>
      <family val="2"/>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s>
  <borders count="61">
    <border>
      <left/>
      <right/>
      <top/>
      <bottom/>
      <diagonal/>
    </border>
    <border>
      <left style="thin"/>
      <right style="thin"/>
      <top style="thin"/>
      <bottom style="thin"/>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medium"/>
      <top style="medium"/>
      <bottom style="medium"/>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medium"/>
      <right style="medium"/>
      <top style="thin"/>
      <bottom>
        <color indexed="63"/>
      </bottom>
    </border>
    <border>
      <left style="medium"/>
      <right style="medium"/>
      <top>
        <color indexed="63"/>
      </top>
      <bottom style="medium"/>
    </border>
    <border>
      <left style="medium"/>
      <right style="medium"/>
      <top style="medium"/>
      <bottom>
        <color indexed="63"/>
      </bottom>
    </border>
    <border>
      <left>
        <color indexed="63"/>
      </left>
      <right style="thin"/>
      <top style="medium"/>
      <bottom style="thin"/>
    </border>
    <border>
      <left>
        <color indexed="63"/>
      </left>
      <right style="thin"/>
      <top style="thin"/>
      <bottom style="thin"/>
    </border>
    <border>
      <left>
        <color indexed="63"/>
      </left>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style="medium"/>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style="thin"/>
      <top style="thin"/>
      <bottom style="medium"/>
    </border>
    <border>
      <left>
        <color indexed="63"/>
      </left>
      <right style="medium"/>
      <top style="medium"/>
      <bottom>
        <color indexed="63"/>
      </bottom>
    </border>
    <border>
      <left style="medium"/>
      <right style="thin"/>
      <top>
        <color indexed="63"/>
      </top>
      <bottom style="thin"/>
    </border>
    <border>
      <left style="thin"/>
      <right style="medium"/>
      <top>
        <color indexed="63"/>
      </top>
      <bottom style="thin"/>
    </border>
    <border>
      <left>
        <color indexed="63"/>
      </left>
      <right>
        <color indexed="63"/>
      </right>
      <top style="medium"/>
      <bottom style="thin"/>
    </border>
    <border>
      <left>
        <color indexed="63"/>
      </left>
      <right>
        <color indexed="63"/>
      </right>
      <top style="thin"/>
      <bottom style="medium"/>
    </border>
    <border>
      <left>
        <color indexed="63"/>
      </left>
      <right>
        <color indexed="63"/>
      </right>
      <top>
        <color indexed="63"/>
      </top>
      <bottom style="medium"/>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thin"/>
      <right style="thin"/>
      <top style="thin"/>
      <bottom>
        <color indexed="63"/>
      </bottom>
    </border>
    <border>
      <left style="thin"/>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270">
    <xf numFmtId="0" fontId="0" fillId="0" borderId="0" xfId="0" applyAlignment="1">
      <alignment/>
    </xf>
    <xf numFmtId="3" fontId="0" fillId="0" borderId="0" xfId="0" applyNumberFormat="1" applyFill="1" applyBorder="1" applyAlignment="1">
      <alignment/>
    </xf>
    <xf numFmtId="3" fontId="1" fillId="2" borderId="0" xfId="0" applyNumberFormat="1" applyFont="1" applyFill="1" applyBorder="1" applyAlignment="1">
      <alignment/>
    </xf>
    <xf numFmtId="3" fontId="1" fillId="2" borderId="0" xfId="0" applyNumberFormat="1" applyFont="1" applyFill="1" applyBorder="1" applyAlignment="1">
      <alignment horizontal="center" vertical="center"/>
    </xf>
    <xf numFmtId="3" fontId="0" fillId="2" borderId="0" xfId="0" applyNumberFormat="1" applyFill="1" applyBorder="1" applyAlignment="1">
      <alignment/>
    </xf>
    <xf numFmtId="0" fontId="7" fillId="2" borderId="0" xfId="0" applyFont="1" applyFill="1" applyBorder="1" applyAlignment="1">
      <alignment/>
    </xf>
    <xf numFmtId="3" fontId="7" fillId="2" borderId="0" xfId="0" applyNumberFormat="1" applyFont="1" applyFill="1" applyBorder="1" applyAlignment="1">
      <alignment/>
    </xf>
    <xf numFmtId="0" fontId="0" fillId="2" borderId="0" xfId="0" applyFill="1" applyBorder="1" applyAlignment="1">
      <alignment/>
    </xf>
    <xf numFmtId="0" fontId="0" fillId="0" borderId="0" xfId="0" applyFill="1" applyBorder="1" applyAlignment="1">
      <alignment/>
    </xf>
    <xf numFmtId="0" fontId="2" fillId="2" borderId="0" xfId="0" applyFont="1" applyFill="1" applyBorder="1" applyAlignment="1">
      <alignment/>
    </xf>
    <xf numFmtId="0" fontId="0" fillId="0" borderId="0" xfId="0" applyFont="1" applyFill="1" applyBorder="1" applyAlignment="1">
      <alignment/>
    </xf>
    <xf numFmtId="0" fontId="3" fillId="2" borderId="0" xfId="0" applyFont="1" applyFill="1" applyBorder="1" applyAlignment="1">
      <alignment/>
    </xf>
    <xf numFmtId="3" fontId="0" fillId="0" borderId="0" xfId="0" applyNumberFormat="1" applyBorder="1" applyAlignment="1">
      <alignment/>
    </xf>
    <xf numFmtId="0" fontId="3" fillId="2" borderId="0" xfId="0" applyFont="1" applyFill="1" applyBorder="1" applyAlignment="1">
      <alignment horizontal="center" vertical="center"/>
    </xf>
    <xf numFmtId="0" fontId="7" fillId="0" borderId="0" xfId="0" applyFont="1" applyFill="1" applyBorder="1" applyAlignment="1">
      <alignment/>
    </xf>
    <xf numFmtId="0" fontId="8" fillId="2" borderId="0" xfId="0" applyFont="1" applyFill="1" applyBorder="1" applyAlignment="1">
      <alignment/>
    </xf>
    <xf numFmtId="0" fontId="7" fillId="2" borderId="0" xfId="0" applyFont="1" applyFill="1" applyBorder="1" applyAlignment="1">
      <alignment/>
    </xf>
    <xf numFmtId="0" fontId="7" fillId="0" borderId="0" xfId="0" applyFont="1" applyFill="1" applyBorder="1" applyAlignment="1">
      <alignment/>
    </xf>
    <xf numFmtId="0" fontId="1" fillId="2" borderId="1" xfId="0" applyFont="1" applyFill="1" applyBorder="1" applyAlignment="1">
      <alignment horizontal="center"/>
    </xf>
    <xf numFmtId="6" fontId="0" fillId="3" borderId="2" xfId="0" applyNumberFormat="1" applyFont="1" applyFill="1" applyBorder="1" applyAlignment="1">
      <alignment/>
    </xf>
    <xf numFmtId="6" fontId="1" fillId="3" borderId="2" xfId="0" applyNumberFormat="1" applyFont="1" applyFill="1" applyBorder="1" applyAlignment="1">
      <alignment/>
    </xf>
    <xf numFmtId="6" fontId="1" fillId="3" borderId="3" xfId="0" applyNumberFormat="1" applyFont="1" applyFill="1" applyBorder="1" applyAlignment="1">
      <alignment horizontal="center"/>
    </xf>
    <xf numFmtId="6" fontId="0" fillId="3" borderId="4" xfId="0" applyNumberFormat="1" applyFont="1" applyFill="1" applyBorder="1" applyAlignment="1">
      <alignment/>
    </xf>
    <xf numFmtId="6" fontId="1" fillId="3" borderId="4" xfId="0" applyNumberFormat="1" applyFont="1" applyFill="1" applyBorder="1" applyAlignment="1">
      <alignment/>
    </xf>
    <xf numFmtId="3" fontId="2" fillId="3" borderId="3" xfId="0" applyNumberFormat="1" applyFont="1" applyFill="1" applyBorder="1" applyAlignment="1">
      <alignment horizontal="center"/>
    </xf>
    <xf numFmtId="3" fontId="1" fillId="3" borderId="5" xfId="0" applyNumberFormat="1" applyFont="1" applyFill="1" applyBorder="1" applyAlignment="1">
      <alignment horizontal="center"/>
    </xf>
    <xf numFmtId="3" fontId="1" fillId="3" borderId="6" xfId="0" applyNumberFormat="1" applyFont="1" applyFill="1" applyBorder="1" applyAlignment="1">
      <alignment horizontal="center"/>
    </xf>
    <xf numFmtId="3" fontId="1" fillId="3" borderId="7" xfId="0" applyNumberFormat="1" applyFont="1" applyFill="1" applyBorder="1" applyAlignment="1">
      <alignment horizontal="center"/>
    </xf>
    <xf numFmtId="0" fontId="1" fillId="3" borderId="8" xfId="0" applyFont="1" applyFill="1" applyBorder="1" applyAlignment="1">
      <alignment/>
    </xf>
    <xf numFmtId="0" fontId="0" fillId="3" borderId="9" xfId="0" applyFont="1" applyFill="1" applyBorder="1" applyAlignment="1">
      <alignment/>
    </xf>
    <xf numFmtId="0" fontId="1" fillId="3" borderId="9" xfId="0" applyFont="1" applyFill="1" applyBorder="1" applyAlignment="1">
      <alignment/>
    </xf>
    <xf numFmtId="6" fontId="1" fillId="3" borderId="10" xfId="0" applyNumberFormat="1" applyFont="1" applyFill="1" applyBorder="1" applyAlignment="1">
      <alignment horizontal="right"/>
    </xf>
    <xf numFmtId="6" fontId="1" fillId="3" borderId="11" xfId="0" applyNumberFormat="1" applyFont="1" applyFill="1" applyBorder="1" applyAlignment="1">
      <alignment/>
    </xf>
    <xf numFmtId="6" fontId="0" fillId="3" borderId="12" xfId="0" applyNumberFormat="1" applyFont="1" applyFill="1" applyBorder="1" applyAlignment="1">
      <alignment/>
    </xf>
    <xf numFmtId="6" fontId="0" fillId="3" borderId="12" xfId="0" applyNumberFormat="1" applyFill="1" applyBorder="1" applyAlignment="1">
      <alignment/>
    </xf>
    <xf numFmtId="6" fontId="0" fillId="3" borderId="2" xfId="0" applyNumberFormat="1" applyFont="1" applyFill="1" applyBorder="1" applyAlignment="1">
      <alignment wrapText="1"/>
    </xf>
    <xf numFmtId="6" fontId="1" fillId="3" borderId="12" xfId="0" applyNumberFormat="1" applyFont="1" applyFill="1" applyBorder="1" applyAlignment="1">
      <alignment/>
    </xf>
    <xf numFmtId="42" fontId="7" fillId="4" borderId="13" xfId="0" applyNumberFormat="1" applyFont="1" applyFill="1" applyBorder="1" applyAlignment="1">
      <alignment horizontal="center"/>
    </xf>
    <xf numFmtId="0" fontId="1" fillId="0" borderId="10" xfId="0" applyFont="1" applyBorder="1" applyAlignment="1">
      <alignment horizontal="left"/>
    </xf>
    <xf numFmtId="0" fontId="1" fillId="0" borderId="14" xfId="0" applyFont="1" applyBorder="1" applyAlignment="1">
      <alignment horizontal="left"/>
    </xf>
    <xf numFmtId="3" fontId="0" fillId="5" borderId="15" xfId="0" applyNumberFormat="1" applyFill="1" applyBorder="1" applyAlignment="1">
      <alignment/>
    </xf>
    <xf numFmtId="3" fontId="0" fillId="5" borderId="16" xfId="0" applyNumberFormat="1" applyFill="1" applyBorder="1" applyAlignment="1">
      <alignment/>
    </xf>
    <xf numFmtId="4" fontId="0" fillId="5" borderId="16" xfId="0" applyNumberFormat="1" applyFill="1" applyBorder="1" applyAlignment="1">
      <alignment/>
    </xf>
    <xf numFmtId="3" fontId="0" fillId="5" borderId="16" xfId="0" applyNumberFormat="1" applyFill="1" applyBorder="1" applyAlignment="1">
      <alignment horizontal="center"/>
    </xf>
    <xf numFmtId="172" fontId="0" fillId="5" borderId="17" xfId="0" applyNumberFormat="1" applyFill="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4" xfId="0" applyNumberFormat="1" applyFill="1" applyBorder="1" applyAlignment="1">
      <alignment/>
    </xf>
    <xf numFmtId="3" fontId="0" fillId="0" borderId="18" xfId="0" applyNumberFormat="1" applyBorder="1" applyAlignment="1">
      <alignment/>
    </xf>
    <xf numFmtId="3" fontId="1" fillId="3" borderId="13" xfId="0" applyNumberFormat="1" applyFont="1" applyFill="1" applyBorder="1" applyAlignment="1">
      <alignment/>
    </xf>
    <xf numFmtId="3" fontId="7" fillId="4" borderId="13" xfId="0" applyNumberFormat="1" applyFont="1" applyFill="1" applyBorder="1" applyAlignment="1">
      <alignment/>
    </xf>
    <xf numFmtId="42" fontId="7" fillId="4" borderId="19" xfId="0" applyNumberFormat="1" applyFont="1" applyFill="1" applyBorder="1" applyAlignment="1">
      <alignment horizontal="center"/>
    </xf>
    <xf numFmtId="3" fontId="7" fillId="4" borderId="20" xfId="0" applyNumberFormat="1" applyFont="1" applyFill="1" applyBorder="1" applyAlignment="1">
      <alignment/>
    </xf>
    <xf numFmtId="3" fontId="6" fillId="4" borderId="19" xfId="0" applyNumberFormat="1" applyFont="1" applyFill="1" applyBorder="1" applyAlignment="1">
      <alignment/>
    </xf>
    <xf numFmtId="2" fontId="0" fillId="0" borderId="0" xfId="0" applyNumberFormat="1" applyFont="1" applyFill="1" applyBorder="1" applyAlignment="1">
      <alignment/>
    </xf>
    <xf numFmtId="2" fontId="0" fillId="0" borderId="0" xfId="0" applyNumberFormat="1" applyFont="1" applyFill="1" applyBorder="1" applyAlignment="1">
      <alignment/>
    </xf>
    <xf numFmtId="2" fontId="0" fillId="0" borderId="0" xfId="0" applyNumberFormat="1" applyFont="1" applyAlignment="1">
      <alignment/>
    </xf>
    <xf numFmtId="2" fontId="0" fillId="0" borderId="0" xfId="0" applyNumberFormat="1" applyFont="1" applyAlignment="1">
      <alignment horizontal="center"/>
    </xf>
    <xf numFmtId="2" fontId="0" fillId="0" borderId="0" xfId="0" applyNumberFormat="1" applyFont="1" applyAlignment="1">
      <alignment/>
    </xf>
    <xf numFmtId="1" fontId="1" fillId="0" borderId="0" xfId="0" applyNumberFormat="1" applyFont="1" applyAlignment="1">
      <alignment/>
    </xf>
    <xf numFmtId="1" fontId="1" fillId="0" borderId="0" xfId="0" applyNumberFormat="1" applyFont="1" applyAlignment="1">
      <alignment horizontal="center"/>
    </xf>
    <xf numFmtId="1" fontId="1" fillId="0" borderId="0" xfId="0" applyNumberFormat="1" applyFont="1" applyFill="1" applyBorder="1" applyAlignment="1">
      <alignment/>
    </xf>
    <xf numFmtId="2" fontId="1" fillId="0" borderId="0" xfId="0" applyNumberFormat="1" applyFont="1" applyAlignment="1">
      <alignment horizontal="center"/>
    </xf>
    <xf numFmtId="1" fontId="1" fillId="0" borderId="0" xfId="0" applyNumberFormat="1" applyFont="1" applyAlignment="1">
      <alignment/>
    </xf>
    <xf numFmtId="2" fontId="1" fillId="0" borderId="0" xfId="0" applyNumberFormat="1" applyFont="1" applyAlignment="1">
      <alignment/>
    </xf>
    <xf numFmtId="2" fontId="0" fillId="0" borderId="0" xfId="0" applyNumberFormat="1" applyFont="1" applyAlignment="1">
      <alignment/>
    </xf>
    <xf numFmtId="6" fontId="0" fillId="2" borderId="0" xfId="0" applyNumberFormat="1" applyFill="1" applyBorder="1" applyAlignment="1">
      <alignment/>
    </xf>
    <xf numFmtId="6" fontId="9" fillId="0" borderId="0" xfId="0" applyNumberFormat="1" applyFont="1" applyFill="1" applyBorder="1" applyAlignment="1">
      <alignment horizontal="right" vertical="center"/>
    </xf>
    <xf numFmtId="3" fontId="8" fillId="2" borderId="0" xfId="0" applyNumberFormat="1" applyFont="1" applyFill="1" applyBorder="1" applyAlignment="1">
      <alignment/>
    </xf>
    <xf numFmtId="6" fontId="1" fillId="3" borderId="21" xfId="0" applyNumberFormat="1" applyFont="1" applyFill="1" applyBorder="1" applyAlignment="1">
      <alignment horizontal="right"/>
    </xf>
    <xf numFmtId="6" fontId="1" fillId="3" borderId="11" xfId="0" applyNumberFormat="1" applyFont="1" applyFill="1" applyBorder="1" applyAlignment="1">
      <alignment horizontal="right"/>
    </xf>
    <xf numFmtId="6" fontId="0" fillId="3" borderId="22" xfId="0" applyNumberFormat="1" applyFill="1" applyBorder="1" applyAlignment="1">
      <alignment/>
    </xf>
    <xf numFmtId="6" fontId="0" fillId="3" borderId="2" xfId="0" applyNumberFormat="1" applyFill="1" applyBorder="1" applyAlignment="1">
      <alignment/>
    </xf>
    <xf numFmtId="6" fontId="0" fillId="3" borderId="22" xfId="0" applyNumberFormat="1" applyFont="1" applyFill="1" applyBorder="1" applyAlignment="1">
      <alignment/>
    </xf>
    <xf numFmtId="6" fontId="0" fillId="3" borderId="22" xfId="0" applyNumberFormat="1" applyFill="1" applyBorder="1" applyAlignment="1" quotePrefix="1">
      <alignment horizontal="center"/>
    </xf>
    <xf numFmtId="6" fontId="0" fillId="3" borderId="2" xfId="0" applyNumberFormat="1" applyFont="1" applyFill="1" applyBorder="1" applyAlignment="1" quotePrefix="1">
      <alignment horizontal="center"/>
    </xf>
    <xf numFmtId="6" fontId="1" fillId="3" borderId="22" xfId="0" applyNumberFormat="1" applyFont="1" applyFill="1" applyBorder="1" applyAlignment="1">
      <alignment/>
    </xf>
    <xf numFmtId="3" fontId="8" fillId="2" borderId="0" xfId="0" applyNumberFormat="1" applyFont="1" applyFill="1" applyBorder="1" applyAlignment="1">
      <alignment vertical="center"/>
    </xf>
    <xf numFmtId="3" fontId="8" fillId="2" borderId="0" xfId="0" applyNumberFormat="1" applyFont="1" applyFill="1" applyBorder="1" applyAlignment="1">
      <alignment/>
    </xf>
    <xf numFmtId="3" fontId="6" fillId="4" borderId="23" xfId="0" applyNumberFormat="1" applyFont="1" applyFill="1" applyBorder="1" applyAlignment="1">
      <alignment horizontal="center"/>
    </xf>
    <xf numFmtId="3" fontId="6" fillId="4" borderId="20" xfId="0" applyNumberFormat="1" applyFont="1" applyFill="1" applyBorder="1" applyAlignment="1">
      <alignment horizontal="center"/>
    </xf>
    <xf numFmtId="3" fontId="1" fillId="3" borderId="24" xfId="0" applyNumberFormat="1" applyFont="1" applyFill="1" applyBorder="1" applyAlignment="1">
      <alignment horizontal="center"/>
    </xf>
    <xf numFmtId="3" fontId="1" fillId="3" borderId="25" xfId="0" applyNumberFormat="1" applyFont="1" applyFill="1" applyBorder="1" applyAlignment="1">
      <alignment horizontal="center"/>
    </xf>
    <xf numFmtId="42" fontId="0" fillId="3" borderId="10" xfId="0" applyNumberFormat="1" applyFill="1" applyBorder="1" applyAlignment="1">
      <alignment/>
    </xf>
    <xf numFmtId="42" fontId="0" fillId="3" borderId="11" xfId="0" applyNumberFormat="1" applyFill="1" applyBorder="1" applyAlignment="1">
      <alignment/>
    </xf>
    <xf numFmtId="42" fontId="0" fillId="3" borderId="12" xfId="0" applyNumberFormat="1" applyFill="1" applyBorder="1" applyAlignment="1">
      <alignment/>
    </xf>
    <xf numFmtId="42" fontId="0" fillId="3" borderId="2" xfId="0" applyNumberFormat="1" applyFill="1" applyBorder="1" applyAlignment="1">
      <alignment/>
    </xf>
    <xf numFmtId="42" fontId="0" fillId="3" borderId="12" xfId="0" applyNumberFormat="1" applyFill="1" applyBorder="1" applyAlignment="1" quotePrefix="1">
      <alignment horizontal="center"/>
    </xf>
    <xf numFmtId="42" fontId="0" fillId="3" borderId="2" xfId="0" applyNumberFormat="1" applyFill="1" applyBorder="1" applyAlignment="1" quotePrefix="1">
      <alignment horizontal="center"/>
    </xf>
    <xf numFmtId="42" fontId="0" fillId="3" borderId="26" xfId="0" applyNumberFormat="1" applyFill="1" applyBorder="1" applyAlignment="1" quotePrefix="1">
      <alignment horizontal="center"/>
    </xf>
    <xf numFmtId="42" fontId="0" fillId="3" borderId="27" xfId="0" applyNumberFormat="1" applyFill="1" applyBorder="1" applyAlignment="1" quotePrefix="1">
      <alignment horizontal="center"/>
    </xf>
    <xf numFmtId="42" fontId="1" fillId="3" borderId="28" xfId="0" applyNumberFormat="1" applyFont="1" applyFill="1" applyBorder="1" applyAlignment="1">
      <alignment/>
    </xf>
    <xf numFmtId="42" fontId="1" fillId="3" borderId="29" xfId="0" applyNumberFormat="1" applyFont="1" applyFill="1" applyBorder="1" applyAlignment="1">
      <alignment/>
    </xf>
    <xf numFmtId="3" fontId="6" fillId="4" borderId="30" xfId="0" applyNumberFormat="1" applyFont="1" applyFill="1" applyBorder="1" applyAlignment="1">
      <alignment horizontal="center"/>
    </xf>
    <xf numFmtId="6" fontId="6" fillId="4" borderId="31" xfId="0" applyNumberFormat="1" applyFont="1" applyFill="1" applyBorder="1" applyAlignment="1">
      <alignment/>
    </xf>
    <xf numFmtId="6" fontId="6" fillId="4" borderId="13" xfId="0" applyNumberFormat="1" applyFont="1" applyFill="1" applyBorder="1" applyAlignment="1">
      <alignment/>
    </xf>
    <xf numFmtId="6" fontId="6" fillId="4" borderId="32" xfId="0" applyNumberFormat="1" applyFont="1" applyFill="1" applyBorder="1" applyAlignment="1">
      <alignment/>
    </xf>
    <xf numFmtId="6" fontId="6" fillId="4" borderId="13" xfId="0" applyNumberFormat="1" applyFont="1" applyFill="1" applyBorder="1" applyAlignment="1">
      <alignment/>
    </xf>
    <xf numFmtId="2" fontId="1" fillId="0" borderId="0" xfId="0" applyNumberFormat="1" applyFont="1" applyFill="1" applyBorder="1" applyAlignment="1">
      <alignment/>
    </xf>
    <xf numFmtId="0" fontId="1" fillId="3" borderId="32" xfId="0" applyFont="1" applyFill="1" applyBorder="1" applyAlignment="1">
      <alignment vertical="center" wrapText="1"/>
    </xf>
    <xf numFmtId="6" fontId="1" fillId="3" borderId="28" xfId="0" applyNumberFormat="1" applyFont="1" applyFill="1" applyBorder="1" applyAlignment="1">
      <alignment vertical="center"/>
    </xf>
    <xf numFmtId="6" fontId="1" fillId="3" borderId="29" xfId="0" applyNumberFormat="1" applyFont="1" applyFill="1" applyBorder="1" applyAlignment="1">
      <alignment vertical="center"/>
    </xf>
    <xf numFmtId="6" fontId="1" fillId="3" borderId="13" xfId="0" applyNumberFormat="1" applyFont="1" applyFill="1" applyBorder="1" applyAlignment="1">
      <alignment vertical="center"/>
    </xf>
    <xf numFmtId="6" fontId="1" fillId="3" borderId="33" xfId="0" applyNumberFormat="1" applyFont="1" applyFill="1" applyBorder="1" applyAlignment="1">
      <alignment vertical="center"/>
    </xf>
    <xf numFmtId="0" fontId="1" fillId="3" borderId="34" xfId="0" applyFont="1" applyFill="1" applyBorder="1" applyAlignment="1">
      <alignment/>
    </xf>
    <xf numFmtId="6" fontId="1" fillId="3" borderId="35" xfId="0" applyNumberFormat="1" applyFont="1" applyFill="1" applyBorder="1" applyAlignment="1">
      <alignment horizontal="right"/>
    </xf>
    <xf numFmtId="6" fontId="1" fillId="3" borderId="36" xfId="0" applyNumberFormat="1" applyFont="1" applyFill="1" applyBorder="1" applyAlignment="1">
      <alignment horizontal="right"/>
    </xf>
    <xf numFmtId="6" fontId="0" fillId="3" borderId="37" xfId="0" applyNumberFormat="1" applyFill="1" applyBorder="1" applyAlignment="1">
      <alignment/>
    </xf>
    <xf numFmtId="6" fontId="1" fillId="3" borderId="38" xfId="0" applyNumberFormat="1" applyFont="1" applyFill="1" applyBorder="1" applyAlignment="1">
      <alignment/>
    </xf>
    <xf numFmtId="6" fontId="1" fillId="3" borderId="36" xfId="0" applyNumberFormat="1" applyFont="1" applyFill="1" applyBorder="1" applyAlignment="1">
      <alignment/>
    </xf>
    <xf numFmtId="0" fontId="0" fillId="3" borderId="39" xfId="0" applyFont="1" applyFill="1" applyBorder="1" applyAlignment="1">
      <alignment/>
    </xf>
    <xf numFmtId="6" fontId="0" fillId="3" borderId="6" xfId="0" applyNumberFormat="1" applyFont="1" applyFill="1" applyBorder="1" applyAlignment="1" quotePrefix="1">
      <alignment horizontal="center"/>
    </xf>
    <xf numFmtId="6" fontId="0" fillId="3" borderId="7" xfId="0" applyNumberFormat="1" applyFont="1" applyFill="1" applyBorder="1" applyAlignment="1" quotePrefix="1">
      <alignment horizontal="center"/>
    </xf>
    <xf numFmtId="6" fontId="0" fillId="3" borderId="5" xfId="0" applyNumberFormat="1" applyFont="1" applyFill="1" applyBorder="1" applyAlignment="1">
      <alignment horizontal="center"/>
    </xf>
    <xf numFmtId="6" fontId="0" fillId="3" borderId="40" xfId="0" applyNumberFormat="1" applyFont="1" applyFill="1" applyBorder="1" applyAlignment="1">
      <alignment/>
    </xf>
    <xf numFmtId="6" fontId="0" fillId="3" borderId="7" xfId="0"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xf>
    <xf numFmtId="6" fontId="1" fillId="0" borderId="0" xfId="0" applyNumberFormat="1" applyFont="1" applyFill="1" applyBorder="1" applyAlignment="1">
      <alignment horizontal="right"/>
    </xf>
    <xf numFmtId="6" fontId="1" fillId="0" borderId="0" xfId="0" applyNumberFormat="1" applyFont="1" applyFill="1" applyBorder="1" applyAlignment="1">
      <alignment/>
    </xf>
    <xf numFmtId="6" fontId="1" fillId="0" borderId="0" xfId="0" applyNumberFormat="1" applyFont="1" applyFill="1" applyBorder="1" applyAlignment="1">
      <alignment horizontal="center"/>
    </xf>
    <xf numFmtId="6" fontId="0" fillId="0" borderId="0" xfId="0" applyNumberFormat="1" applyFont="1" applyFill="1" applyBorder="1" applyAlignment="1">
      <alignment/>
    </xf>
    <xf numFmtId="6" fontId="0" fillId="0" borderId="0" xfId="0" applyNumberFormat="1" applyFont="1" applyFill="1" applyBorder="1" applyAlignment="1">
      <alignment wrapText="1"/>
    </xf>
    <xf numFmtId="6" fontId="0" fillId="0" borderId="0" xfId="0" applyNumberFormat="1" applyFont="1" applyFill="1" applyBorder="1" applyAlignment="1" quotePrefix="1">
      <alignment horizontal="center"/>
    </xf>
    <xf numFmtId="6" fontId="0" fillId="0" borderId="0" xfId="0" applyNumberFormat="1" applyFont="1" applyFill="1" applyBorder="1" applyAlignment="1">
      <alignment horizontal="center"/>
    </xf>
    <xf numFmtId="6" fontId="9" fillId="2" borderId="0" xfId="0" applyNumberFormat="1" applyFont="1" applyFill="1" applyBorder="1" applyAlignment="1">
      <alignment vertical="center"/>
    </xf>
    <xf numFmtId="0" fontId="0" fillId="2" borderId="0" xfId="0" applyFont="1" applyFill="1" applyBorder="1" applyAlignment="1">
      <alignment/>
    </xf>
    <xf numFmtId="42" fontId="7" fillId="4" borderId="31" xfId="0" applyNumberFormat="1" applyFont="1" applyFill="1" applyBorder="1" applyAlignment="1">
      <alignment horizontal="center"/>
    </xf>
    <xf numFmtId="42" fontId="7" fillId="4" borderId="41" xfId="0" applyNumberFormat="1" applyFont="1" applyFill="1" applyBorder="1" applyAlignment="1">
      <alignment horizontal="center"/>
    </xf>
    <xf numFmtId="3" fontId="7" fillId="4" borderId="30" xfId="0" applyNumberFormat="1" applyFont="1" applyFill="1" applyBorder="1" applyAlignment="1">
      <alignment horizontal="center"/>
    </xf>
    <xf numFmtId="8" fontId="6" fillId="4" borderId="42" xfId="0" applyNumberFormat="1" applyFont="1" applyFill="1" applyBorder="1" applyAlignment="1">
      <alignment horizontal="right"/>
    </xf>
    <xf numFmtId="8" fontId="6" fillId="4" borderId="43" xfId="0" applyNumberFormat="1" applyFont="1" applyFill="1" applyBorder="1" applyAlignment="1">
      <alignment horizontal="right"/>
    </xf>
    <xf numFmtId="3" fontId="6" fillId="4" borderId="28" xfId="0" applyNumberFormat="1" applyFont="1" applyFill="1" applyBorder="1" applyAlignment="1">
      <alignment horizontal="center"/>
    </xf>
    <xf numFmtId="3" fontId="6" fillId="4" borderId="29" xfId="0" applyNumberFormat="1" applyFont="1" applyFill="1" applyBorder="1" applyAlignment="1">
      <alignment horizontal="center"/>
    </xf>
    <xf numFmtId="8" fontId="6" fillId="4" borderId="11" xfId="0" applyNumberFormat="1" applyFont="1" applyFill="1" applyBorder="1" applyAlignment="1">
      <alignment horizontal="right" vertical="center"/>
    </xf>
    <xf numFmtId="42" fontId="7" fillId="4" borderId="44" xfId="0" applyNumberFormat="1" applyFont="1" applyFill="1" applyBorder="1" applyAlignment="1">
      <alignment horizontal="center"/>
    </xf>
    <xf numFmtId="42" fontId="7" fillId="4" borderId="45" xfId="0" applyNumberFormat="1" applyFont="1" applyFill="1" applyBorder="1" applyAlignment="1">
      <alignment horizontal="center"/>
    </xf>
    <xf numFmtId="8" fontId="6" fillId="4" borderId="10" xfId="0" applyNumberFormat="1" applyFont="1" applyFill="1" applyBorder="1" applyAlignment="1">
      <alignment horizontal="right" vertical="center"/>
    </xf>
    <xf numFmtId="3" fontId="0" fillId="2" borderId="0" xfId="0" applyNumberFormat="1" applyFill="1" applyBorder="1" applyAlignment="1">
      <alignment/>
    </xf>
    <xf numFmtId="49" fontId="1" fillId="0" borderId="3" xfId="0" applyNumberFormat="1" applyFont="1" applyBorder="1" applyAlignment="1">
      <alignment horizontal="justify" vertical="center" wrapText="1"/>
    </xf>
    <xf numFmtId="0" fontId="1" fillId="0" borderId="4" xfId="0" applyFont="1" applyBorder="1" applyAlignment="1">
      <alignment/>
    </xf>
    <xf numFmtId="0" fontId="1" fillId="0" borderId="4" xfId="0" applyFont="1" applyFill="1" applyBorder="1" applyAlignment="1">
      <alignment horizontal="justify" vertical="center" wrapText="1"/>
    </xf>
    <xf numFmtId="0" fontId="1" fillId="0" borderId="5" xfId="0" applyFont="1" applyFill="1" applyBorder="1" applyAlignment="1">
      <alignment vertical="center" wrapText="1"/>
    </xf>
    <xf numFmtId="3" fontId="1" fillId="5" borderId="13" xfId="0" applyNumberFormat="1" applyFont="1" applyFill="1" applyBorder="1" applyAlignment="1">
      <alignment horizontal="center" vertical="center"/>
    </xf>
    <xf numFmtId="2" fontId="8" fillId="2" borderId="0" xfId="0" applyNumberFormat="1" applyFont="1" applyFill="1" applyBorder="1" applyAlignment="1">
      <alignment/>
    </xf>
    <xf numFmtId="2" fontId="8" fillId="2" borderId="0" xfId="0" applyNumberFormat="1" applyFont="1" applyFill="1" applyBorder="1" applyAlignment="1">
      <alignment horizontal="center"/>
    </xf>
    <xf numFmtId="2" fontId="9" fillId="2" borderId="0" xfId="0" applyNumberFormat="1" applyFont="1" applyFill="1" applyBorder="1" applyAlignment="1">
      <alignment horizontal="right"/>
    </xf>
    <xf numFmtId="2" fontId="9" fillId="2" borderId="0" xfId="0" applyNumberFormat="1" applyFont="1" applyFill="1" applyBorder="1" applyAlignment="1">
      <alignment/>
    </xf>
    <xf numFmtId="2" fontId="9" fillId="2" borderId="0" xfId="0" applyNumberFormat="1" applyFont="1" applyFill="1" applyBorder="1" applyAlignment="1">
      <alignment horizontal="center" vertical="center"/>
    </xf>
    <xf numFmtId="2" fontId="9" fillId="2" borderId="0" xfId="0" applyNumberFormat="1" applyFont="1" applyFill="1" applyBorder="1" applyAlignment="1">
      <alignment horizontal="right" vertical="center"/>
    </xf>
    <xf numFmtId="2" fontId="9" fillId="2" borderId="0" xfId="0" applyNumberFormat="1" applyFont="1" applyFill="1" applyBorder="1" applyAlignment="1">
      <alignment horizontal="center"/>
    </xf>
    <xf numFmtId="2" fontId="8" fillId="2" borderId="0" xfId="0" applyNumberFormat="1" applyFont="1" applyFill="1" applyBorder="1" applyAlignment="1" quotePrefix="1">
      <alignment horizontal="center"/>
    </xf>
    <xf numFmtId="2" fontId="8" fillId="2" borderId="0" xfId="0" applyNumberFormat="1" applyFont="1" applyFill="1" applyBorder="1" applyAlignment="1">
      <alignment wrapText="1"/>
    </xf>
    <xf numFmtId="0" fontId="17" fillId="2" borderId="0" xfId="0" applyFont="1" applyFill="1" applyBorder="1" applyAlignment="1">
      <alignment/>
    </xf>
    <xf numFmtId="0" fontId="18" fillId="2" borderId="0" xfId="0" applyFont="1" applyFill="1" applyBorder="1" applyAlignment="1">
      <alignment/>
    </xf>
    <xf numFmtId="0" fontId="19" fillId="2" borderId="0" xfId="0" applyFont="1" applyFill="1" applyBorder="1" applyAlignment="1">
      <alignment/>
    </xf>
    <xf numFmtId="2" fontId="17" fillId="2" borderId="0" xfId="0" applyNumberFormat="1" applyFont="1" applyFill="1" applyBorder="1" applyAlignment="1">
      <alignment/>
    </xf>
    <xf numFmtId="4" fontId="0" fillId="2" borderId="0" xfId="0" applyNumberFormat="1" applyFill="1" applyBorder="1" applyAlignment="1">
      <alignment/>
    </xf>
    <xf numFmtId="0" fontId="9" fillId="2" borderId="0" xfId="0" applyFont="1" applyFill="1" applyBorder="1" applyAlignment="1">
      <alignment/>
    </xf>
    <xf numFmtId="0" fontId="9" fillId="2" borderId="0" xfId="0" applyFont="1" applyFill="1" applyBorder="1" applyAlignment="1">
      <alignment vertical="center" wrapText="1"/>
    </xf>
    <xf numFmtId="0" fontId="20" fillId="6" borderId="0" xfId="0" applyFont="1" applyFill="1" applyBorder="1" applyAlignment="1">
      <alignment/>
    </xf>
    <xf numFmtId="173" fontId="0" fillId="0" borderId="0" xfId="0" applyNumberFormat="1" applyFill="1" applyBorder="1" applyAlignment="1">
      <alignment/>
    </xf>
    <xf numFmtId="2" fontId="0" fillId="2" borderId="0" xfId="0" applyNumberFormat="1" applyFill="1" applyBorder="1" applyAlignment="1">
      <alignment/>
    </xf>
    <xf numFmtId="2" fontId="0" fillId="0" borderId="0" xfId="0" applyNumberFormat="1" applyFill="1" applyBorder="1" applyAlignment="1">
      <alignment/>
    </xf>
    <xf numFmtId="2" fontId="0" fillId="2" borderId="0" xfId="0" applyNumberFormat="1" applyFont="1" applyFill="1" applyBorder="1" applyAlignment="1">
      <alignment/>
    </xf>
    <xf numFmtId="2" fontId="0" fillId="0" borderId="0" xfId="0" applyNumberFormat="1" applyFont="1" applyFill="1" applyBorder="1" applyAlignment="1">
      <alignment/>
    </xf>
    <xf numFmtId="2" fontId="1" fillId="0" borderId="0" xfId="0" applyNumberFormat="1" applyFont="1" applyFill="1" applyBorder="1" applyAlignment="1">
      <alignment horizontal="right"/>
    </xf>
    <xf numFmtId="2" fontId="0" fillId="0" borderId="0" xfId="0" applyNumberFormat="1" applyFont="1" applyFill="1" applyBorder="1" applyAlignment="1">
      <alignment/>
    </xf>
    <xf numFmtId="2" fontId="1" fillId="0" borderId="0" xfId="0" applyNumberFormat="1" applyFont="1" applyFill="1" applyBorder="1" applyAlignment="1">
      <alignment/>
    </xf>
    <xf numFmtId="2" fontId="0" fillId="0" borderId="0" xfId="0" applyNumberFormat="1" applyFont="1" applyFill="1" applyBorder="1" applyAlignment="1" quotePrefix="1">
      <alignment horizontal="center"/>
    </xf>
    <xf numFmtId="2" fontId="7" fillId="2" borderId="0" xfId="0" applyNumberFormat="1" applyFont="1" applyFill="1" applyBorder="1" applyAlignment="1">
      <alignment/>
    </xf>
    <xf numFmtId="2" fontId="7" fillId="0" borderId="0" xfId="0" applyNumberFormat="1" applyFont="1" applyFill="1" applyBorder="1" applyAlignment="1">
      <alignment/>
    </xf>
    <xf numFmtId="2" fontId="9" fillId="2" borderId="0" xfId="0" applyNumberFormat="1" applyFont="1" applyFill="1" applyBorder="1" applyAlignment="1">
      <alignment vertical="center"/>
    </xf>
    <xf numFmtId="2" fontId="7" fillId="2" borderId="0" xfId="0" applyNumberFormat="1" applyFont="1" applyFill="1" applyBorder="1" applyAlignment="1">
      <alignment/>
    </xf>
    <xf numFmtId="2" fontId="7" fillId="0" borderId="0" xfId="0" applyNumberFormat="1" applyFont="1" applyFill="1" applyBorder="1" applyAlignment="1">
      <alignment/>
    </xf>
    <xf numFmtId="2" fontId="1" fillId="0" borderId="0" xfId="0" applyNumberFormat="1" applyFont="1" applyAlignment="1">
      <alignment horizontal="center"/>
    </xf>
    <xf numFmtId="2" fontId="1" fillId="0" borderId="0" xfId="0" applyNumberFormat="1" applyFont="1" applyFill="1" applyBorder="1" applyAlignment="1">
      <alignment/>
    </xf>
    <xf numFmtId="2" fontId="1" fillId="0" borderId="0" xfId="0" applyNumberFormat="1" applyFont="1" applyAlignment="1">
      <alignment/>
    </xf>
    <xf numFmtId="42" fontId="0" fillId="3" borderId="2" xfId="0" applyNumberFormat="1" applyFont="1" applyFill="1" applyBorder="1" applyAlignment="1">
      <alignment/>
    </xf>
    <xf numFmtId="2" fontId="20" fillId="2" borderId="0" xfId="0" applyNumberFormat="1" applyFont="1" applyFill="1" applyBorder="1" applyAlignment="1">
      <alignment/>
    </xf>
    <xf numFmtId="2" fontId="22" fillId="2" borderId="0" xfId="0" applyNumberFormat="1" applyFont="1" applyFill="1" applyBorder="1" applyAlignment="1">
      <alignment/>
    </xf>
    <xf numFmtId="2" fontId="20" fillId="0" borderId="0" xfId="0" applyNumberFormat="1" applyFont="1" applyFill="1" applyBorder="1" applyAlignment="1">
      <alignment/>
    </xf>
    <xf numFmtId="173" fontId="1" fillId="0" borderId="0" xfId="0" applyNumberFormat="1" applyFont="1" applyFill="1" applyBorder="1" applyAlignment="1">
      <alignment/>
    </xf>
    <xf numFmtId="2" fontId="1" fillId="0" borderId="0" xfId="0" applyNumberFormat="1" applyFont="1" applyAlignment="1">
      <alignment/>
    </xf>
    <xf numFmtId="0" fontId="6" fillId="4" borderId="46" xfId="0" applyFont="1" applyFill="1" applyBorder="1" applyAlignment="1">
      <alignment horizontal="center" vertical="center"/>
    </xf>
    <xf numFmtId="3" fontId="0" fillId="0" borderId="0" xfId="0" applyNumberFormat="1" applyFont="1" applyFill="1" applyBorder="1" applyAlignment="1">
      <alignment horizontal="center"/>
    </xf>
    <xf numFmtId="2" fontId="8" fillId="2" borderId="0" xfId="0" applyNumberFormat="1" applyFont="1" applyFill="1" applyBorder="1" applyAlignment="1">
      <alignment horizontal="center"/>
    </xf>
    <xf numFmtId="0" fontId="1" fillId="5" borderId="39" xfId="0" applyNumberFormat="1" applyFont="1" applyFill="1" applyBorder="1" applyAlignment="1">
      <alignment horizontal="center" vertical="center"/>
    </xf>
    <xf numFmtId="0" fontId="1" fillId="5" borderId="47" xfId="0" applyNumberFormat="1" applyFont="1" applyFill="1" applyBorder="1" applyAlignment="1">
      <alignment horizontal="center" vertical="center"/>
    </xf>
    <xf numFmtId="0" fontId="0" fillId="2" borderId="16" xfId="0" applyFill="1" applyBorder="1" applyAlignment="1">
      <alignment horizontal="justify" vertical="center" wrapText="1"/>
    </xf>
    <xf numFmtId="0" fontId="0" fillId="0" borderId="48" xfId="0" applyBorder="1" applyAlignment="1">
      <alignment horizontal="justify" vertical="center" wrapText="1"/>
    </xf>
    <xf numFmtId="0" fontId="0" fillId="0" borderId="48" xfId="0" applyBorder="1" applyAlignment="1">
      <alignment wrapText="1"/>
    </xf>
    <xf numFmtId="0" fontId="0" fillId="0" borderId="22" xfId="0" applyBorder="1" applyAlignment="1">
      <alignment wrapText="1"/>
    </xf>
    <xf numFmtId="0" fontId="0" fillId="0" borderId="16" xfId="0" applyFill="1" applyBorder="1" applyAlignment="1">
      <alignment horizontal="justify" vertical="center" wrapText="1"/>
    </xf>
    <xf numFmtId="0" fontId="0" fillId="0" borderId="22" xfId="0" applyBorder="1" applyAlignment="1">
      <alignment horizontal="justify" vertical="center" wrapText="1"/>
    </xf>
    <xf numFmtId="0" fontId="0" fillId="2" borderId="17" xfId="0" applyFill="1" applyBorder="1" applyAlignment="1">
      <alignment horizontal="justify" vertical="center" wrapText="1"/>
    </xf>
    <xf numFmtId="0" fontId="0" fillId="0" borderId="49" xfId="0" applyBorder="1" applyAlignment="1">
      <alignment horizontal="justify" vertical="center" wrapText="1"/>
    </xf>
    <xf numFmtId="0" fontId="0" fillId="0" borderId="50" xfId="0" applyBorder="1" applyAlignment="1">
      <alignment horizontal="justify" vertical="center" wrapText="1"/>
    </xf>
    <xf numFmtId="0" fontId="13" fillId="2" borderId="51" xfId="0" applyFont="1" applyFill="1" applyBorder="1" applyAlignment="1">
      <alignment horizontal="justify" vertical="center" wrapText="1"/>
    </xf>
    <xf numFmtId="0" fontId="0" fillId="0" borderId="52" xfId="0" applyBorder="1" applyAlignment="1">
      <alignment horizontal="justify" vertical="center" wrapText="1"/>
    </xf>
    <xf numFmtId="0" fontId="0" fillId="0" borderId="53" xfId="0" applyBorder="1" applyAlignment="1">
      <alignment horizontal="justify" vertical="center" wrapText="1"/>
    </xf>
    <xf numFmtId="0" fontId="2" fillId="2" borderId="0" xfId="0" applyFont="1" applyFill="1" applyBorder="1" applyAlignment="1">
      <alignment horizontal="center" vertical="center" wrapText="1"/>
    </xf>
    <xf numFmtId="0" fontId="0" fillId="0" borderId="0" xfId="0" applyBorder="1" applyAlignment="1">
      <alignment horizontal="center" vertical="center" wrapText="1"/>
    </xf>
    <xf numFmtId="174" fontId="2" fillId="2" borderId="52" xfId="0" applyNumberFormat="1" applyFont="1" applyFill="1" applyBorder="1" applyAlignment="1">
      <alignment horizontal="center" vertical="center"/>
    </xf>
    <xf numFmtId="2" fontId="0" fillId="2" borderId="17" xfId="0" applyNumberFormat="1" applyFont="1" applyFill="1" applyBorder="1" applyAlignment="1">
      <alignment horizontal="justify" wrapText="1"/>
    </xf>
    <xf numFmtId="2" fontId="0" fillId="0" borderId="49" xfId="0" applyNumberFormat="1" applyBorder="1" applyAlignment="1">
      <alignment horizontal="justify" wrapText="1"/>
    </xf>
    <xf numFmtId="2" fontId="0" fillId="0" borderId="50" xfId="0" applyNumberFormat="1" applyBorder="1" applyAlignment="1">
      <alignment horizontal="justify" wrapText="1"/>
    </xf>
    <xf numFmtId="2" fontId="0" fillId="2" borderId="51" xfId="0" applyNumberFormat="1" applyFont="1" applyFill="1" applyBorder="1" applyAlignment="1">
      <alignment horizontal="justify" vertical="center" wrapText="1"/>
    </xf>
    <xf numFmtId="174" fontId="0" fillId="2" borderId="17" xfId="0" applyNumberFormat="1" applyFill="1" applyBorder="1" applyAlignment="1">
      <alignment horizontal="justify" vertical="center" wrapText="1"/>
    </xf>
    <xf numFmtId="174" fontId="0" fillId="2" borderId="49" xfId="0" applyNumberFormat="1" applyFill="1" applyBorder="1" applyAlignment="1">
      <alignment horizontal="justify" vertical="center" wrapText="1"/>
    </xf>
    <xf numFmtId="174" fontId="0" fillId="2" borderId="51" xfId="0" applyNumberFormat="1" applyFill="1" applyBorder="1" applyAlignment="1">
      <alignment horizontal="justify" vertical="center" wrapText="1"/>
    </xf>
    <xf numFmtId="174" fontId="0" fillId="2" borderId="52" xfId="0" applyNumberFormat="1" applyFill="1" applyBorder="1" applyAlignment="1">
      <alignment horizontal="justify" vertical="center" wrapText="1"/>
    </xf>
    <xf numFmtId="173" fontId="6" fillId="4" borderId="46" xfId="0" applyNumberFormat="1" applyFont="1" applyFill="1" applyBorder="1" applyAlignment="1">
      <alignment horizontal="center" vertical="center"/>
    </xf>
    <xf numFmtId="173" fontId="6" fillId="4" borderId="54" xfId="0" applyNumberFormat="1" applyFont="1" applyFill="1" applyBorder="1" applyAlignment="1">
      <alignment horizontal="center" vertical="center"/>
    </xf>
    <xf numFmtId="0" fontId="6" fillId="4" borderId="30"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55" xfId="0" applyFont="1" applyFill="1" applyBorder="1" applyAlignment="1">
      <alignment horizontal="center" vertical="center"/>
    </xf>
    <xf numFmtId="0" fontId="6" fillId="4" borderId="32" xfId="0" applyFont="1" applyFill="1" applyBorder="1" applyAlignment="1">
      <alignment horizontal="right" vertical="center" wrapText="1"/>
    </xf>
    <xf numFmtId="0" fontId="6" fillId="4" borderId="31" xfId="0" applyFont="1" applyFill="1" applyBorder="1" applyAlignment="1">
      <alignment horizontal="right" vertical="center" wrapText="1"/>
    </xf>
    <xf numFmtId="173" fontId="6" fillId="4" borderId="31" xfId="0" applyNumberFormat="1" applyFont="1" applyFill="1" applyBorder="1" applyAlignment="1">
      <alignment horizontal="center" vertical="center"/>
    </xf>
    <xf numFmtId="173" fontId="6" fillId="4" borderId="56" xfId="0" applyNumberFormat="1" applyFont="1" applyFill="1" applyBorder="1" applyAlignment="1">
      <alignment horizontal="center" vertical="center"/>
    </xf>
    <xf numFmtId="0" fontId="1" fillId="3" borderId="28" xfId="0" applyFont="1" applyFill="1" applyBorder="1" applyAlignment="1">
      <alignment horizontal="left"/>
    </xf>
    <xf numFmtId="0" fontId="1" fillId="3" borderId="57" xfId="0" applyFont="1" applyFill="1" applyBorder="1" applyAlignment="1">
      <alignment horizontal="left"/>
    </xf>
    <xf numFmtId="0" fontId="1" fillId="3" borderId="58" xfId="0" applyFont="1" applyFill="1" applyBorder="1" applyAlignment="1">
      <alignment horizontal="left"/>
    </xf>
    <xf numFmtId="0" fontId="1" fillId="3" borderId="28" xfId="0" applyFont="1" applyFill="1" applyBorder="1" applyAlignment="1">
      <alignment horizontal="left" vertical="center" wrapText="1"/>
    </xf>
    <xf numFmtId="0" fontId="1" fillId="3" borderId="57" xfId="0" applyFont="1" applyFill="1" applyBorder="1" applyAlignment="1">
      <alignment horizontal="left" vertical="center" wrapText="1"/>
    </xf>
    <xf numFmtId="0" fontId="1" fillId="3" borderId="58" xfId="0" applyFont="1" applyFill="1" applyBorder="1" applyAlignment="1">
      <alignment horizontal="left" vertical="center" wrapText="1"/>
    </xf>
    <xf numFmtId="0" fontId="6" fillId="4" borderId="32" xfId="0" applyFont="1" applyFill="1" applyBorder="1" applyAlignment="1">
      <alignment horizontal="left"/>
    </xf>
    <xf numFmtId="0" fontId="6" fillId="4" borderId="31" xfId="0" applyFont="1" applyFill="1" applyBorder="1" applyAlignment="1">
      <alignment horizontal="left"/>
    </xf>
    <xf numFmtId="0" fontId="6" fillId="4" borderId="55" xfId="0" applyFont="1" applyFill="1" applyBorder="1" applyAlignment="1">
      <alignment horizontal="right" vertical="center" wrapText="1"/>
    </xf>
    <xf numFmtId="0" fontId="6" fillId="4" borderId="46" xfId="0" applyFont="1" applyFill="1" applyBorder="1" applyAlignment="1">
      <alignment horizontal="right" vertical="center" wrapText="1"/>
    </xf>
    <xf numFmtId="0" fontId="1" fillId="0" borderId="12" xfId="0" applyFont="1" applyBorder="1" applyAlignment="1">
      <alignment horizontal="left"/>
    </xf>
    <xf numFmtId="0" fontId="1" fillId="0" borderId="1" xfId="0" applyFont="1" applyBorder="1" applyAlignment="1">
      <alignment horizontal="left"/>
    </xf>
    <xf numFmtId="0" fontId="1" fillId="0" borderId="1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2" xfId="0" applyFont="1" applyFill="1" applyBorder="1" applyAlignment="1">
      <alignment horizontal="left" vertical="center"/>
    </xf>
    <xf numFmtId="0" fontId="1" fillId="0" borderId="1" xfId="0" applyFont="1" applyFill="1" applyBorder="1" applyAlignment="1">
      <alignment horizontal="left" vertical="center"/>
    </xf>
    <xf numFmtId="0" fontId="1" fillId="0" borderId="26" xfId="0" applyFont="1" applyBorder="1" applyAlignment="1">
      <alignment horizontal="left"/>
    </xf>
    <xf numFmtId="0" fontId="1" fillId="0" borderId="59" xfId="0" applyFont="1" applyBorder="1" applyAlignment="1">
      <alignment horizontal="left"/>
    </xf>
    <xf numFmtId="0" fontId="6" fillId="0" borderId="32" xfId="0" applyFont="1" applyBorder="1" applyAlignment="1">
      <alignment horizontal="center"/>
    </xf>
    <xf numFmtId="0" fontId="6" fillId="0" borderId="31" xfId="0" applyFont="1" applyBorder="1" applyAlignment="1">
      <alignment horizontal="center"/>
    </xf>
    <xf numFmtId="0" fontId="6" fillId="0" borderId="56" xfId="0" applyFont="1" applyBorder="1" applyAlignment="1">
      <alignment horizontal="center"/>
    </xf>
    <xf numFmtId="3" fontId="1" fillId="3" borderId="24" xfId="0" applyNumberFormat="1" applyFont="1" applyFill="1" applyBorder="1" applyAlignment="1">
      <alignment horizontal="center" vertical="center" wrapText="1"/>
    </xf>
    <xf numFmtId="3" fontId="1" fillId="3" borderId="25" xfId="0" applyNumberFormat="1" applyFont="1" applyFill="1" applyBorder="1" applyAlignment="1">
      <alignment horizontal="center" vertical="center" wrapText="1"/>
    </xf>
    <xf numFmtId="0" fontId="6" fillId="4" borderId="10"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6" fillId="4" borderId="26" xfId="0" applyFont="1" applyFill="1" applyBorder="1" applyAlignment="1">
      <alignment horizontal="right" vertical="center" wrapText="1"/>
    </xf>
    <xf numFmtId="0" fontId="6" fillId="4" borderId="59" xfId="0" applyFont="1" applyFill="1" applyBorder="1" applyAlignment="1">
      <alignment horizontal="right" vertical="center" wrapText="1"/>
    </xf>
    <xf numFmtId="0" fontId="6" fillId="4" borderId="27" xfId="0" applyFont="1" applyFill="1" applyBorder="1" applyAlignment="1">
      <alignment horizontal="right" vertical="center" wrapText="1"/>
    </xf>
    <xf numFmtId="173" fontId="6" fillId="4" borderId="26" xfId="0" applyNumberFormat="1" applyFont="1" applyFill="1" applyBorder="1" applyAlignment="1">
      <alignment horizontal="center" vertical="center"/>
    </xf>
    <xf numFmtId="173" fontId="6" fillId="4" borderId="27" xfId="0" applyNumberFormat="1" applyFont="1" applyFill="1" applyBorder="1" applyAlignment="1">
      <alignment horizontal="center" vertical="center"/>
    </xf>
    <xf numFmtId="0" fontId="6" fillId="4" borderId="6" xfId="0" applyFont="1" applyFill="1" applyBorder="1" applyAlignment="1">
      <alignment horizontal="right" vertical="center" wrapText="1"/>
    </xf>
    <xf numFmtId="0" fontId="6" fillId="4" borderId="60" xfId="0" applyFont="1" applyFill="1" applyBorder="1" applyAlignment="1">
      <alignment horizontal="right" vertical="center" wrapText="1"/>
    </xf>
    <xf numFmtId="0" fontId="6" fillId="4" borderId="7" xfId="0" applyFont="1" applyFill="1" applyBorder="1" applyAlignment="1">
      <alignment horizontal="right" vertical="center" wrapText="1"/>
    </xf>
    <xf numFmtId="173" fontId="6" fillId="4" borderId="6" xfId="0" applyNumberFormat="1" applyFont="1" applyFill="1" applyBorder="1" applyAlignment="1">
      <alignment horizontal="center" vertical="center"/>
    </xf>
    <xf numFmtId="173" fontId="6" fillId="4" borderId="7" xfId="0" applyNumberFormat="1" applyFont="1" applyFill="1" applyBorder="1" applyAlignment="1">
      <alignment horizontal="center" vertical="center"/>
    </xf>
    <xf numFmtId="3" fontId="2" fillId="3" borderId="10" xfId="0" applyNumberFormat="1" applyFont="1" applyFill="1" applyBorder="1" applyAlignment="1">
      <alignment horizontal="center"/>
    </xf>
    <xf numFmtId="3" fontId="2" fillId="3" borderId="11" xfId="0" applyNumberFormat="1" applyFont="1" applyFill="1" applyBorder="1" applyAlignment="1">
      <alignment horizontal="center"/>
    </xf>
    <xf numFmtId="6" fontId="1" fillId="5" borderId="10" xfId="0" applyNumberFormat="1" applyFont="1" applyFill="1" applyBorder="1" applyAlignment="1">
      <alignment horizontal="right"/>
    </xf>
    <xf numFmtId="6" fontId="1" fillId="5" borderId="11" xfId="0" applyNumberFormat="1" applyFont="1" applyFill="1" applyBorder="1" applyAlignment="1">
      <alignment horizontal="right"/>
    </xf>
    <xf numFmtId="3" fontId="1" fillId="5" borderId="12" xfId="0" applyNumberFormat="1" applyFont="1" applyFill="1" applyBorder="1" applyAlignment="1">
      <alignment horizontal="center" vertical="center"/>
    </xf>
    <xf numFmtId="3" fontId="1" fillId="5" borderId="2" xfId="0" applyNumberFormat="1" applyFont="1" applyFill="1" applyBorder="1" applyAlignment="1">
      <alignment horizontal="center" vertical="center"/>
    </xf>
    <xf numFmtId="3" fontId="1" fillId="2" borderId="0" xfId="0" applyNumberFormat="1" applyFont="1" applyFill="1" applyBorder="1" applyAlignment="1">
      <alignment horizontal="center" vertical="center"/>
    </xf>
    <xf numFmtId="6" fontId="1" fillId="5" borderId="12" xfId="0" applyNumberFormat="1" applyFont="1" applyFill="1" applyBorder="1" applyAlignment="1">
      <alignment horizontal="right" vertical="center"/>
    </xf>
    <xf numFmtId="6" fontId="1" fillId="5" borderId="2" xfId="0" applyNumberFormat="1" applyFont="1" applyFill="1" applyBorder="1" applyAlignment="1">
      <alignment horizontal="right" vertical="center"/>
    </xf>
    <xf numFmtId="3" fontId="5" fillId="0" borderId="0" xfId="0" applyNumberFormat="1" applyFont="1" applyBorder="1" applyAlignment="1">
      <alignment horizontal="center"/>
    </xf>
    <xf numFmtId="3" fontId="1" fillId="2" borderId="0" xfId="0" applyNumberFormat="1" applyFont="1" applyFill="1" applyBorder="1" applyAlignment="1">
      <alignment horizontal="center" wrapText="1"/>
    </xf>
    <xf numFmtId="0" fontId="1" fillId="0" borderId="0" xfId="0" applyFont="1" applyAlignment="1">
      <alignment horizontal="center" wrapText="1"/>
    </xf>
    <xf numFmtId="2" fontId="1" fillId="0" borderId="0" xfId="0" applyNumberFormat="1" applyFont="1" applyAlignment="1">
      <alignment horizontal="center"/>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chartsheet" Target="chartsheets/sheet8.xml" /><Relationship Id="rId10" Type="http://schemas.openxmlformats.org/officeDocument/2006/relationships/worksheet" Target="worksheets/sheet2.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Dopad daňovej reformy na slobodného, bezdetného daňovníka 
</a:t>
            </a:r>
            <a:r>
              <a:rPr lang="en-US" cap="none" sz="900" b="1" i="0" u="none" baseline="0">
                <a:latin typeface="Arial"/>
                <a:ea typeface="Arial"/>
                <a:cs typeface="Arial"/>
              </a:rPr>
              <a:t>bez vplyvu zvýšenia spotrebných daní, pre výpočet dopadov zvýšenia DPH sa počítalo, že 90% príjmu sa spotrebuje</a:t>
            </a:r>
          </a:p>
        </c:rich>
      </c:tx>
      <c:layout/>
      <c:spPr>
        <a:noFill/>
        <a:ln>
          <a:noFill/>
        </a:ln>
      </c:spPr>
    </c:title>
    <c:plotArea>
      <c:layout/>
      <c:lineChart>
        <c:grouping val="standard"/>
        <c:varyColors val="0"/>
        <c:ser>
          <c:idx val="0"/>
          <c:order val="0"/>
          <c:tx>
            <c:v>Priame dane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Data!$B$3:$B$48</c:f>
              <c:numCache>
                <c:ptCount val="46"/>
                <c:pt idx="0">
                  <c:v>2.321077199281861</c:v>
                </c:pt>
                <c:pt idx="1">
                  <c:v>2.7366666666666637</c:v>
                </c:pt>
                <c:pt idx="2">
                  <c:v>3.5057142857142933</c:v>
                </c:pt>
                <c:pt idx="3">
                  <c:v>3.6264999999999987</c:v>
                </c:pt>
                <c:pt idx="4">
                  <c:v>2.2975555555555527</c:v>
                </c:pt>
                <c:pt idx="5">
                  <c:v>1.234400000000005</c:v>
                </c:pt>
                <c:pt idx="6">
                  <c:v>0.3645454545454413</c:v>
                </c:pt>
                <c:pt idx="7">
                  <c:v>-0.3603333333333315</c:v>
                </c:pt>
                <c:pt idx="8">
                  <c:v>-0.5075384615384722</c:v>
                </c:pt>
                <c:pt idx="9">
                  <c:v>-0.44371428571429145</c:v>
                </c:pt>
                <c:pt idx="10">
                  <c:v>-0.38840000000000147</c:v>
                </c:pt>
                <c:pt idx="11">
                  <c:v>-0.3400000000000091</c:v>
                </c:pt>
                <c:pt idx="12">
                  <c:v>-0.297294117647064</c:v>
                </c:pt>
                <c:pt idx="13">
                  <c:v>-0.25933333333333497</c:v>
                </c:pt>
                <c:pt idx="14">
                  <c:v>-0.22536842105263005</c:v>
                </c:pt>
                <c:pt idx="15">
                  <c:v>-0.19479999999999564</c:v>
                </c:pt>
                <c:pt idx="16">
                  <c:v>-0.10761261904762727</c:v>
                </c:pt>
                <c:pt idx="17">
                  <c:v>0.2687334090909148</c:v>
                </c:pt>
                <c:pt idx="18">
                  <c:v>0.6123536956521686</c:v>
                </c:pt>
                <c:pt idx="19">
                  <c:v>0.9273389583333331</c:v>
                </c:pt>
                <c:pt idx="20">
                  <c:v>1.188325399999987</c:v>
                </c:pt>
                <c:pt idx="21">
                  <c:v>1.4292359615384647</c:v>
                </c:pt>
                <c:pt idx="22">
                  <c:v>1.652301296296274</c:v>
                </c:pt>
                <c:pt idx="23">
                  <c:v>1.859433392857149</c:v>
                </c:pt>
                <c:pt idx="24">
                  <c:v>2.0522805172413867</c:v>
                </c:pt>
                <c:pt idx="25">
                  <c:v>2.232271166666675</c:v>
                </c:pt>
                <c:pt idx="26">
                  <c:v>2.40064951612903</c:v>
                </c:pt>
                <c:pt idx="27">
                  <c:v>2.5585042187499996</c:v>
                </c:pt>
                <c:pt idx="28">
                  <c:v>2.4493374242424166</c:v>
                </c:pt>
                <c:pt idx="29">
                  <c:v>2.3465922058823603</c:v>
                </c:pt>
                <c:pt idx="30">
                  <c:v>2.249718142857143</c:v>
                </c:pt>
                <c:pt idx="31">
                  <c:v>2.158225972222226</c:v>
                </c:pt>
                <c:pt idx="32">
                  <c:v>2.0716793243243217</c:v>
                </c:pt>
                <c:pt idx="33">
                  <c:v>1.9896877631578958</c:v>
                </c:pt>
                <c:pt idx="34">
                  <c:v>1.9119008974358924</c:v>
                </c:pt>
                <c:pt idx="35">
                  <c:v>1.8380033750000075</c:v>
                </c:pt>
                <c:pt idx="36">
                  <c:v>2.01084592682927</c:v>
                </c:pt>
                <c:pt idx="37">
                  <c:v>2.343921023809526</c:v>
                </c:pt>
                <c:pt idx="38">
                  <c:v>2.661504255813955</c:v>
                </c:pt>
                <c:pt idx="39">
                  <c:v>2.964651886363638</c:v>
                </c:pt>
                <c:pt idx="40">
                  <c:v>3.254326288888883</c:v>
                </c:pt>
                <c:pt idx="41">
                  <c:v>3.5314061521739073</c:v>
                </c:pt>
                <c:pt idx="42">
                  <c:v>3.796695382978725</c:v>
                </c:pt>
                <c:pt idx="43">
                  <c:v>4.050930895833335</c:v>
                </c:pt>
                <c:pt idx="44">
                  <c:v>4.294789448979594</c:v>
                </c:pt>
                <c:pt idx="45">
                  <c:v>4.528893660000001</c:v>
                </c:pt>
              </c:numCache>
            </c:numRef>
          </c:val>
          <c:smooth val="1"/>
        </c:ser>
        <c:ser>
          <c:idx val="1"/>
          <c:order val="1"/>
          <c:tx>
            <c:v>DPH</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Data!$C$3:$C$48</c:f>
              <c:numCache>
                <c:ptCount val="46"/>
                <c:pt idx="0">
                  <c:v>-1.7680230000000003</c:v>
                </c:pt>
                <c:pt idx="1">
                  <c:v>-1.7680230000000001</c:v>
                </c:pt>
                <c:pt idx="2">
                  <c:v>-1.768023</c:v>
                </c:pt>
                <c:pt idx="3">
                  <c:v>-1.7680230000000001</c:v>
                </c:pt>
                <c:pt idx="4">
                  <c:v>-1.3733099999999998</c:v>
                </c:pt>
                <c:pt idx="5">
                  <c:v>-1.3733099999999998</c:v>
                </c:pt>
                <c:pt idx="6">
                  <c:v>-1.37331</c:v>
                </c:pt>
                <c:pt idx="7">
                  <c:v>-1.37331</c:v>
                </c:pt>
                <c:pt idx="8">
                  <c:v>-1.3733100000000003</c:v>
                </c:pt>
                <c:pt idx="9">
                  <c:v>-1.37331</c:v>
                </c:pt>
                <c:pt idx="10">
                  <c:v>-1.37331</c:v>
                </c:pt>
                <c:pt idx="11">
                  <c:v>-1.37331</c:v>
                </c:pt>
                <c:pt idx="12">
                  <c:v>-1.37331</c:v>
                </c:pt>
                <c:pt idx="13">
                  <c:v>-0.9785493000000002</c:v>
                </c:pt>
                <c:pt idx="14">
                  <c:v>-0.9785493000000001</c:v>
                </c:pt>
                <c:pt idx="15">
                  <c:v>-0.9785493000000001</c:v>
                </c:pt>
                <c:pt idx="16">
                  <c:v>-0.9785493</c:v>
                </c:pt>
                <c:pt idx="17">
                  <c:v>-0.9785493</c:v>
                </c:pt>
                <c:pt idx="18">
                  <c:v>-0.9785493000000001</c:v>
                </c:pt>
                <c:pt idx="19">
                  <c:v>-0.9785493</c:v>
                </c:pt>
                <c:pt idx="20">
                  <c:v>-0.9785493000000001</c:v>
                </c:pt>
                <c:pt idx="21">
                  <c:v>-0.9785493000000001</c:v>
                </c:pt>
                <c:pt idx="22">
                  <c:v>-0.9785493</c:v>
                </c:pt>
                <c:pt idx="23">
                  <c:v>-0.9785493000000001</c:v>
                </c:pt>
                <c:pt idx="24">
                  <c:v>-0.9785492999999998</c:v>
                </c:pt>
                <c:pt idx="25">
                  <c:v>-0.9785493000000001</c:v>
                </c:pt>
                <c:pt idx="26">
                  <c:v>-0.9785493</c:v>
                </c:pt>
                <c:pt idx="27">
                  <c:v>-0.9785493000000001</c:v>
                </c:pt>
                <c:pt idx="28">
                  <c:v>-0.9785493</c:v>
                </c:pt>
                <c:pt idx="29">
                  <c:v>-0.9785493000000001</c:v>
                </c:pt>
                <c:pt idx="30">
                  <c:v>-0.9785493000000001</c:v>
                </c:pt>
                <c:pt idx="31">
                  <c:v>-0.9785493000000002</c:v>
                </c:pt>
                <c:pt idx="32">
                  <c:v>-0.9785493</c:v>
                </c:pt>
                <c:pt idx="33">
                  <c:v>-0.9785493000000001</c:v>
                </c:pt>
                <c:pt idx="34">
                  <c:v>-0.9785493000000001</c:v>
                </c:pt>
                <c:pt idx="35">
                  <c:v>-0.9785493000000001</c:v>
                </c:pt>
                <c:pt idx="36">
                  <c:v>-0.9785493</c:v>
                </c:pt>
                <c:pt idx="37">
                  <c:v>-0.9785493</c:v>
                </c:pt>
                <c:pt idx="38">
                  <c:v>-0.9785493000000001</c:v>
                </c:pt>
                <c:pt idx="39">
                  <c:v>-0.9785493</c:v>
                </c:pt>
                <c:pt idx="40">
                  <c:v>-0.9785493000000001</c:v>
                </c:pt>
                <c:pt idx="41">
                  <c:v>-0.9785493000000001</c:v>
                </c:pt>
                <c:pt idx="42">
                  <c:v>-0.9785493</c:v>
                </c:pt>
                <c:pt idx="43">
                  <c:v>-0.9785493</c:v>
                </c:pt>
                <c:pt idx="44">
                  <c:v>-0.9785493000000001</c:v>
                </c:pt>
                <c:pt idx="45">
                  <c:v>-0.9785493000000001</c:v>
                </c:pt>
              </c:numCache>
            </c:numRef>
          </c:val>
          <c:smooth val="1"/>
        </c:ser>
        <c:ser>
          <c:idx val="2"/>
          <c:order val="2"/>
          <c:tx>
            <c:v>Celková zmena</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Data!$D$3:$D$48</c:f>
              <c:numCache>
                <c:ptCount val="46"/>
                <c:pt idx="0">
                  <c:v>0.5530541992818607</c:v>
                </c:pt>
                <c:pt idx="1">
                  <c:v>0.9686436666666636</c:v>
                </c:pt>
                <c:pt idx="2">
                  <c:v>1.7376912857142934</c:v>
                </c:pt>
                <c:pt idx="3">
                  <c:v>1.8584769999999986</c:v>
                </c:pt>
                <c:pt idx="4">
                  <c:v>0.9242455555555529</c:v>
                </c:pt>
                <c:pt idx="5">
                  <c:v>-0.13890999999999476</c:v>
                </c:pt>
                <c:pt idx="6">
                  <c:v>-1.0087645454545586</c:v>
                </c:pt>
                <c:pt idx="7">
                  <c:v>-1.7336433333333314</c:v>
                </c:pt>
                <c:pt idx="8">
                  <c:v>-1.8808484615384724</c:v>
                </c:pt>
                <c:pt idx="9">
                  <c:v>-1.8170242857142915</c:v>
                </c:pt>
                <c:pt idx="10">
                  <c:v>-1.7617100000000014</c:v>
                </c:pt>
                <c:pt idx="11">
                  <c:v>-1.7133100000000092</c:v>
                </c:pt>
                <c:pt idx="12">
                  <c:v>-1.670604117647064</c:v>
                </c:pt>
                <c:pt idx="13">
                  <c:v>-1.237882633333335</c:v>
                </c:pt>
                <c:pt idx="14">
                  <c:v>-1.2039177210526302</c:v>
                </c:pt>
                <c:pt idx="15">
                  <c:v>-1.1733492999999957</c:v>
                </c:pt>
                <c:pt idx="16">
                  <c:v>-1.0861619190476273</c:v>
                </c:pt>
                <c:pt idx="17">
                  <c:v>-0.7098158909090851</c:v>
                </c:pt>
                <c:pt idx="18">
                  <c:v>-0.3661956043478315</c:v>
                </c:pt>
                <c:pt idx="19">
                  <c:v>-0.051210341666666825</c:v>
                </c:pt>
                <c:pt idx="20">
                  <c:v>0.20977609999998692</c:v>
                </c:pt>
                <c:pt idx="21">
                  <c:v>0.4506866615384646</c:v>
                </c:pt>
                <c:pt idx="22">
                  <c:v>0.673751996296274</c:v>
                </c:pt>
                <c:pt idx="23">
                  <c:v>0.8808840928571489</c:v>
                </c:pt>
                <c:pt idx="24">
                  <c:v>1.0737312172413869</c:v>
                </c:pt>
                <c:pt idx="25">
                  <c:v>1.253721866666675</c:v>
                </c:pt>
                <c:pt idx="26">
                  <c:v>1.4221002161290301</c:v>
                </c:pt>
                <c:pt idx="27">
                  <c:v>1.5799549187499995</c:v>
                </c:pt>
                <c:pt idx="28">
                  <c:v>1.4707881242424166</c:v>
                </c:pt>
                <c:pt idx="29">
                  <c:v>1.3680429058823602</c:v>
                </c:pt>
                <c:pt idx="30">
                  <c:v>1.271168842857143</c:v>
                </c:pt>
                <c:pt idx="31">
                  <c:v>1.179676672222226</c:v>
                </c:pt>
                <c:pt idx="32">
                  <c:v>1.0931300243243216</c:v>
                </c:pt>
                <c:pt idx="33">
                  <c:v>1.0111384631578957</c:v>
                </c:pt>
                <c:pt idx="34">
                  <c:v>0.9333515974358924</c:v>
                </c:pt>
                <c:pt idx="35">
                  <c:v>0.8594540750000075</c:v>
                </c:pt>
                <c:pt idx="36">
                  <c:v>1.03229662682927</c:v>
                </c:pt>
                <c:pt idx="37">
                  <c:v>1.3653717238095258</c:v>
                </c:pt>
                <c:pt idx="38">
                  <c:v>1.6829549558139552</c:v>
                </c:pt>
                <c:pt idx="39">
                  <c:v>1.986102586363638</c:v>
                </c:pt>
                <c:pt idx="40">
                  <c:v>2.275776988888883</c:v>
                </c:pt>
                <c:pt idx="41">
                  <c:v>2.5528568521739072</c:v>
                </c:pt>
                <c:pt idx="42">
                  <c:v>2.818146082978725</c:v>
                </c:pt>
                <c:pt idx="43">
                  <c:v>3.0723815958333347</c:v>
                </c:pt>
                <c:pt idx="44">
                  <c:v>3.3162401489795936</c:v>
                </c:pt>
                <c:pt idx="45">
                  <c:v>3.5503443600000013</c:v>
                </c:pt>
              </c:numCache>
            </c:numRef>
          </c:val>
          <c:smooth val="1"/>
        </c:ser>
        <c:axId val="14566655"/>
        <c:axId val="63991032"/>
      </c:lineChart>
      <c:catAx>
        <c:axId val="14566655"/>
        <c:scaling>
          <c:orientation val="minMax"/>
        </c:scaling>
        <c:axPos val="b"/>
        <c:title>
          <c:tx>
            <c:rich>
              <a:bodyPr vert="horz" rot="0" anchor="ctr"/>
              <a:lstStyle/>
              <a:p>
                <a:pPr algn="ctr">
                  <a:defRPr/>
                </a:pPr>
                <a:r>
                  <a:rPr lang="en-US" cap="none" sz="1000" b="1" i="0" u="none" baseline="0">
                    <a:latin typeface="Arial"/>
                    <a:ea typeface="Arial"/>
                    <a:cs typeface="Arial"/>
                  </a:rPr>
                  <a:t>Hrubý mesačný príjem (v Sk)</a:t>
                </a:r>
              </a:p>
            </c:rich>
          </c:tx>
          <c:layout/>
          <c:overlay val="0"/>
          <c:spPr>
            <a:noFill/>
            <a:ln>
              <a:noFill/>
            </a:ln>
          </c:spPr>
        </c:title>
        <c:delete val="0"/>
        <c:numFmt formatCode="General" sourceLinked="1"/>
        <c:majorTickMark val="out"/>
        <c:minorTickMark val="none"/>
        <c:tickLblPos val="nextTo"/>
        <c:crossAx val="63991032"/>
        <c:crosses val="autoZero"/>
        <c:auto val="1"/>
        <c:lblOffset val="100"/>
        <c:noMultiLvlLbl val="0"/>
      </c:catAx>
      <c:valAx>
        <c:axId val="63991032"/>
        <c:scaling>
          <c:orientation val="minMax"/>
        </c:scaling>
        <c:axPos val="l"/>
        <c:title>
          <c:tx>
            <c:rich>
              <a:bodyPr vert="horz" rot="-5400000" anchor="ctr"/>
              <a:lstStyle/>
              <a:p>
                <a:pPr algn="ctr">
                  <a:defRPr/>
                </a:pPr>
                <a:r>
                  <a:rPr lang="en-US" cap="none" sz="1000" b="1" i="0" u="none" baseline="0">
                    <a:latin typeface="Arial"/>
                    <a:ea typeface="Arial"/>
                    <a:cs typeface="Arial"/>
                  </a:rPr>
                  <a:t>Zmena príjmu (v %)</a:t>
                </a:r>
              </a:p>
            </c:rich>
          </c:tx>
          <c:layout/>
          <c:overlay val="0"/>
          <c:spPr>
            <a:noFill/>
            <a:ln>
              <a:noFill/>
            </a:ln>
          </c:spPr>
        </c:title>
        <c:majorGridlines/>
        <c:delete val="0"/>
        <c:numFmt formatCode="General" sourceLinked="1"/>
        <c:majorTickMark val="out"/>
        <c:minorTickMark val="none"/>
        <c:tickLblPos val="nextTo"/>
        <c:crossAx val="1456665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Dopad daňovej reformy na daňovníka s nepracujúcou manželkou
</a:t>
            </a:r>
            <a:r>
              <a:rPr lang="en-US" cap="none" sz="900" b="1" i="0" u="none" baseline="0">
                <a:latin typeface="Arial"/>
                <a:ea typeface="Arial"/>
                <a:cs typeface="Arial"/>
              </a:rPr>
              <a:t>bez vplyvu zvýšenia spotrebných daní, pre výpočet dopadov zvýšenia DPH sa počítalo, že 90% príjmu sa spotrebuje</a:t>
            </a:r>
          </a:p>
        </c:rich>
      </c:tx>
      <c:layout/>
      <c:spPr>
        <a:noFill/>
        <a:ln>
          <a:noFill/>
        </a:ln>
      </c:spPr>
    </c:title>
    <c:plotArea>
      <c:layout/>
      <c:lineChart>
        <c:grouping val="standard"/>
        <c:varyColors val="0"/>
        <c:ser>
          <c:idx val="0"/>
          <c:order val="0"/>
          <c:tx>
            <c:v>Priame dane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Data!$F$3:$F$48</c:f>
              <c:numCache>
                <c:ptCount val="46"/>
                <c:pt idx="0">
                  <c:v>0.5257450628366348</c:v>
                </c:pt>
                <c:pt idx="1">
                  <c:v>1.07</c:v>
                </c:pt>
                <c:pt idx="2">
                  <c:v>2.077142857142865</c:v>
                </c:pt>
                <c:pt idx="3">
                  <c:v>2.8324999999999934</c:v>
                </c:pt>
                <c:pt idx="4">
                  <c:v>3.42</c:v>
                </c:pt>
                <c:pt idx="5">
                  <c:v>3.89</c:v>
                </c:pt>
                <c:pt idx="6">
                  <c:v>4.274545454545445</c:v>
                </c:pt>
                <c:pt idx="7">
                  <c:v>4.595</c:v>
                </c:pt>
                <c:pt idx="8">
                  <c:v>4.866153846153849</c:v>
                </c:pt>
                <c:pt idx="9">
                  <c:v>5.44</c:v>
                </c:pt>
                <c:pt idx="10">
                  <c:v>6.2</c:v>
                </c:pt>
                <c:pt idx="11">
                  <c:v>6.409000000000003</c:v>
                </c:pt>
                <c:pt idx="12">
                  <c:v>6.054705882352948</c:v>
                </c:pt>
                <c:pt idx="13">
                  <c:v>5.739777777777767</c:v>
                </c:pt>
                <c:pt idx="14">
                  <c:v>5.458000000000002</c:v>
                </c:pt>
                <c:pt idx="15">
                  <c:v>5.204400000000005</c:v>
                </c:pt>
                <c:pt idx="16">
                  <c:v>5.003244523809527</c:v>
                </c:pt>
                <c:pt idx="17">
                  <c:v>4.830187954545463</c:v>
                </c:pt>
                <c:pt idx="18">
                  <c:v>4.959484130434778</c:v>
                </c:pt>
                <c:pt idx="19">
                  <c:v>5.093338958333334</c:v>
                </c:pt>
                <c:pt idx="20">
                  <c:v>5.187685399999988</c:v>
                </c:pt>
                <c:pt idx="21">
                  <c:v>5.274774423076941</c:v>
                </c:pt>
                <c:pt idx="22">
                  <c:v>5.355412407407426</c:v>
                </c:pt>
                <c:pt idx="23">
                  <c:v>5.430290535714292</c:v>
                </c:pt>
                <c:pt idx="24">
                  <c:v>5.500004655172422</c:v>
                </c:pt>
                <c:pt idx="25">
                  <c:v>5.565071166666676</c:v>
                </c:pt>
                <c:pt idx="26">
                  <c:v>5.625939838709676</c:v>
                </c:pt>
                <c:pt idx="27">
                  <c:v>5.683004218750011</c:v>
                </c:pt>
                <c:pt idx="28">
                  <c:v>5.47915560606061</c:v>
                </c:pt>
                <c:pt idx="29">
                  <c:v>5.287298088235302</c:v>
                </c:pt>
                <c:pt idx="30">
                  <c:v>5.106403857142857</c:v>
                </c:pt>
                <c:pt idx="31">
                  <c:v>4.935559305555549</c:v>
                </c:pt>
                <c:pt idx="32">
                  <c:v>4.773949594594592</c:v>
                </c:pt>
                <c:pt idx="33">
                  <c:v>4.620845657894729</c:v>
                </c:pt>
                <c:pt idx="34">
                  <c:v>4.4755932051282095</c:v>
                </c:pt>
                <c:pt idx="35">
                  <c:v>4.337603374999999</c:v>
                </c:pt>
                <c:pt idx="36">
                  <c:v>4.320748365853663</c:v>
                </c:pt>
                <c:pt idx="37">
                  <c:v>4.557825785714288</c:v>
                </c:pt>
                <c:pt idx="38">
                  <c:v>4.823922860465118</c:v>
                </c:pt>
                <c:pt idx="39">
                  <c:v>5.077924613636365</c:v>
                </c:pt>
                <c:pt idx="40">
                  <c:v>5.320637400000002</c:v>
                </c:pt>
                <c:pt idx="41">
                  <c:v>5.552797456521749</c:v>
                </c:pt>
                <c:pt idx="42">
                  <c:v>5.775078361702136</c:v>
                </c:pt>
                <c:pt idx="43">
                  <c:v>5.988097562500009</c:v>
                </c:pt>
                <c:pt idx="44">
                  <c:v>6.192422102040825</c:v>
                </c:pt>
                <c:pt idx="45">
                  <c:v>6.388573659999994</c:v>
                </c:pt>
              </c:numCache>
            </c:numRef>
          </c:val>
          <c:smooth val="1"/>
        </c:ser>
        <c:ser>
          <c:idx val="1"/>
          <c:order val="1"/>
          <c:tx>
            <c:v>DPH</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Data!$G$3:$G$48</c:f>
              <c:numCache>
                <c:ptCount val="46"/>
                <c:pt idx="0">
                  <c:v>-1.7680230000000003</c:v>
                </c:pt>
                <c:pt idx="1">
                  <c:v>-1.7680230000000001</c:v>
                </c:pt>
                <c:pt idx="2">
                  <c:v>-1.768023</c:v>
                </c:pt>
                <c:pt idx="3">
                  <c:v>-1.7680230000000001</c:v>
                </c:pt>
                <c:pt idx="4">
                  <c:v>-1.7680230000000001</c:v>
                </c:pt>
                <c:pt idx="5">
                  <c:v>-1.768023</c:v>
                </c:pt>
                <c:pt idx="6">
                  <c:v>-1.7680230000000001</c:v>
                </c:pt>
                <c:pt idx="7">
                  <c:v>-1.7680230000000001</c:v>
                </c:pt>
                <c:pt idx="8">
                  <c:v>-1.7680230000000001</c:v>
                </c:pt>
                <c:pt idx="9">
                  <c:v>-1.37331</c:v>
                </c:pt>
                <c:pt idx="10">
                  <c:v>-1.37331</c:v>
                </c:pt>
                <c:pt idx="11">
                  <c:v>-1.37331</c:v>
                </c:pt>
                <c:pt idx="12">
                  <c:v>-1.37331</c:v>
                </c:pt>
                <c:pt idx="13">
                  <c:v>-1.3733099999999998</c:v>
                </c:pt>
                <c:pt idx="14">
                  <c:v>-1.37331</c:v>
                </c:pt>
                <c:pt idx="15">
                  <c:v>-1.3733099999999998</c:v>
                </c:pt>
                <c:pt idx="16">
                  <c:v>-1.37331</c:v>
                </c:pt>
                <c:pt idx="17">
                  <c:v>-1.37331</c:v>
                </c:pt>
                <c:pt idx="18">
                  <c:v>-0.9785493000000001</c:v>
                </c:pt>
                <c:pt idx="19">
                  <c:v>-0.9785493</c:v>
                </c:pt>
                <c:pt idx="20">
                  <c:v>-0.9785493000000001</c:v>
                </c:pt>
                <c:pt idx="21">
                  <c:v>-0.9785493000000001</c:v>
                </c:pt>
                <c:pt idx="22">
                  <c:v>-0.9785493</c:v>
                </c:pt>
                <c:pt idx="23">
                  <c:v>-0.9785493000000001</c:v>
                </c:pt>
                <c:pt idx="24">
                  <c:v>-0.9785492999999998</c:v>
                </c:pt>
                <c:pt idx="25">
                  <c:v>-0.9785493000000001</c:v>
                </c:pt>
                <c:pt idx="26">
                  <c:v>-0.9785493</c:v>
                </c:pt>
                <c:pt idx="27">
                  <c:v>-0.9785493000000001</c:v>
                </c:pt>
                <c:pt idx="28">
                  <c:v>-0.9785493</c:v>
                </c:pt>
                <c:pt idx="29">
                  <c:v>-0.9785493000000001</c:v>
                </c:pt>
                <c:pt idx="30">
                  <c:v>-0.9785493000000001</c:v>
                </c:pt>
                <c:pt idx="31">
                  <c:v>-0.9785493000000002</c:v>
                </c:pt>
                <c:pt idx="32">
                  <c:v>-0.9785493</c:v>
                </c:pt>
                <c:pt idx="33">
                  <c:v>-0.9785493000000001</c:v>
                </c:pt>
                <c:pt idx="34">
                  <c:v>-0.9785493000000001</c:v>
                </c:pt>
                <c:pt idx="35">
                  <c:v>-0.9785493000000001</c:v>
                </c:pt>
                <c:pt idx="36">
                  <c:v>-0.9785493</c:v>
                </c:pt>
                <c:pt idx="37">
                  <c:v>-0.9785493</c:v>
                </c:pt>
                <c:pt idx="38">
                  <c:v>-0.9785493000000001</c:v>
                </c:pt>
                <c:pt idx="39">
                  <c:v>-0.9785493</c:v>
                </c:pt>
                <c:pt idx="40">
                  <c:v>-0.9785493000000001</c:v>
                </c:pt>
                <c:pt idx="41">
                  <c:v>-0.9785493000000001</c:v>
                </c:pt>
                <c:pt idx="42">
                  <c:v>-0.9785493</c:v>
                </c:pt>
                <c:pt idx="43">
                  <c:v>-0.9785493</c:v>
                </c:pt>
                <c:pt idx="44">
                  <c:v>-0.9785493000000001</c:v>
                </c:pt>
                <c:pt idx="45">
                  <c:v>-0.9785493000000001</c:v>
                </c:pt>
              </c:numCache>
            </c:numRef>
          </c:val>
          <c:smooth val="1"/>
        </c:ser>
        <c:ser>
          <c:idx val="2"/>
          <c:order val="2"/>
          <c:tx>
            <c:v>Celková zmena</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Data!$H$3:$H$48</c:f>
              <c:numCache>
                <c:ptCount val="46"/>
                <c:pt idx="0">
                  <c:v>-1.2422779371633657</c:v>
                </c:pt>
                <c:pt idx="1">
                  <c:v>-0.6980230000000032</c:v>
                </c:pt>
                <c:pt idx="2">
                  <c:v>0.30911985714286505</c:v>
                </c:pt>
                <c:pt idx="3">
                  <c:v>1.0644769999999932</c:v>
                </c:pt>
                <c:pt idx="4">
                  <c:v>1.651977000000002</c:v>
                </c:pt>
                <c:pt idx="5">
                  <c:v>2.1219770000000002</c:v>
                </c:pt>
                <c:pt idx="6">
                  <c:v>2.5065224545454443</c:v>
                </c:pt>
                <c:pt idx="7">
                  <c:v>2.8269769999999967</c:v>
                </c:pt>
                <c:pt idx="8">
                  <c:v>3.0981308461538486</c:v>
                </c:pt>
                <c:pt idx="9">
                  <c:v>4.066690000000002</c:v>
                </c:pt>
                <c:pt idx="10">
                  <c:v>4.82669</c:v>
                </c:pt>
                <c:pt idx="11">
                  <c:v>5.035690000000003</c:v>
                </c:pt>
                <c:pt idx="12">
                  <c:v>4.681395882352948</c:v>
                </c:pt>
                <c:pt idx="13">
                  <c:v>4.366467777777767</c:v>
                </c:pt>
                <c:pt idx="14">
                  <c:v>4.084690000000002</c:v>
                </c:pt>
                <c:pt idx="15">
                  <c:v>3.831090000000005</c:v>
                </c:pt>
                <c:pt idx="16">
                  <c:v>3.629934523809527</c:v>
                </c:pt>
                <c:pt idx="17">
                  <c:v>3.4568779545454627</c:v>
                </c:pt>
                <c:pt idx="18">
                  <c:v>3.9809348304347782</c:v>
                </c:pt>
                <c:pt idx="19">
                  <c:v>4.114789658333334</c:v>
                </c:pt>
                <c:pt idx="20">
                  <c:v>4.209136099999988</c:v>
                </c:pt>
                <c:pt idx="21">
                  <c:v>4.296225123076941</c:v>
                </c:pt>
                <c:pt idx="22">
                  <c:v>4.376863107407426</c:v>
                </c:pt>
                <c:pt idx="23">
                  <c:v>4.451741235714292</c:v>
                </c:pt>
                <c:pt idx="24">
                  <c:v>4.521455355172422</c:v>
                </c:pt>
                <c:pt idx="25">
                  <c:v>4.586521866666676</c:v>
                </c:pt>
                <c:pt idx="26">
                  <c:v>4.647390538709676</c:v>
                </c:pt>
                <c:pt idx="27">
                  <c:v>4.704454918750011</c:v>
                </c:pt>
                <c:pt idx="28">
                  <c:v>4.50060630606061</c:v>
                </c:pt>
                <c:pt idx="29">
                  <c:v>4.3087487882353015</c:v>
                </c:pt>
                <c:pt idx="30">
                  <c:v>4.127854557142857</c:v>
                </c:pt>
                <c:pt idx="31">
                  <c:v>3.9570100055555493</c:v>
                </c:pt>
                <c:pt idx="32">
                  <c:v>3.795400294594592</c:v>
                </c:pt>
                <c:pt idx="33">
                  <c:v>3.642296357894729</c:v>
                </c:pt>
                <c:pt idx="34">
                  <c:v>3.4970439051282094</c:v>
                </c:pt>
                <c:pt idx="35">
                  <c:v>3.3590540749999986</c:v>
                </c:pt>
                <c:pt idx="36">
                  <c:v>3.342199065853663</c:v>
                </c:pt>
                <c:pt idx="37">
                  <c:v>3.5792764857142876</c:v>
                </c:pt>
                <c:pt idx="38">
                  <c:v>3.8453735604651182</c:v>
                </c:pt>
                <c:pt idx="39">
                  <c:v>4.099375313636365</c:v>
                </c:pt>
                <c:pt idx="40">
                  <c:v>4.342088100000002</c:v>
                </c:pt>
                <c:pt idx="41">
                  <c:v>4.574248156521749</c:v>
                </c:pt>
                <c:pt idx="42">
                  <c:v>4.796529061702136</c:v>
                </c:pt>
                <c:pt idx="43">
                  <c:v>5.009548262500009</c:v>
                </c:pt>
                <c:pt idx="44">
                  <c:v>5.213872802040825</c:v>
                </c:pt>
                <c:pt idx="45">
                  <c:v>5.410024359999994</c:v>
                </c:pt>
              </c:numCache>
            </c:numRef>
          </c:val>
          <c:smooth val="1"/>
        </c:ser>
        <c:axId val="39048377"/>
        <c:axId val="15891074"/>
      </c:lineChart>
      <c:catAx>
        <c:axId val="39048377"/>
        <c:scaling>
          <c:orientation val="minMax"/>
        </c:scaling>
        <c:axPos val="b"/>
        <c:title>
          <c:tx>
            <c:rich>
              <a:bodyPr vert="horz" rot="0" anchor="ctr"/>
              <a:lstStyle/>
              <a:p>
                <a:pPr algn="ctr">
                  <a:defRPr/>
                </a:pPr>
                <a:r>
                  <a:rPr lang="en-US" cap="none" sz="1000" b="1" i="0" u="none" baseline="0">
                    <a:latin typeface="Arial"/>
                    <a:ea typeface="Arial"/>
                    <a:cs typeface="Arial"/>
                  </a:rPr>
                  <a:t>Hrubý mesačný príjem (v Sk)</a:t>
                </a:r>
              </a:p>
            </c:rich>
          </c:tx>
          <c:layout/>
          <c:overlay val="0"/>
          <c:spPr>
            <a:noFill/>
            <a:ln>
              <a:noFill/>
            </a:ln>
          </c:spPr>
        </c:title>
        <c:delete val="0"/>
        <c:numFmt formatCode="General" sourceLinked="1"/>
        <c:majorTickMark val="out"/>
        <c:minorTickMark val="none"/>
        <c:tickLblPos val="nextTo"/>
        <c:crossAx val="15891074"/>
        <c:crosses val="autoZero"/>
        <c:auto val="1"/>
        <c:lblOffset val="100"/>
        <c:noMultiLvlLbl val="0"/>
      </c:catAx>
      <c:valAx>
        <c:axId val="15891074"/>
        <c:scaling>
          <c:orientation val="minMax"/>
        </c:scaling>
        <c:axPos val="l"/>
        <c:title>
          <c:tx>
            <c:rich>
              <a:bodyPr vert="horz" rot="-5400000" anchor="ctr"/>
              <a:lstStyle/>
              <a:p>
                <a:pPr algn="ctr">
                  <a:defRPr/>
                </a:pPr>
                <a:r>
                  <a:rPr lang="en-US" cap="none" sz="1000" b="1" i="0" u="none" baseline="0">
                    <a:latin typeface="Arial"/>
                    <a:ea typeface="Arial"/>
                    <a:cs typeface="Arial"/>
                  </a:rPr>
                  <a:t>Zmena príjmu (v %)</a:t>
                </a:r>
              </a:p>
            </c:rich>
          </c:tx>
          <c:layout/>
          <c:overlay val="0"/>
          <c:spPr>
            <a:noFill/>
            <a:ln>
              <a:noFill/>
            </a:ln>
          </c:spPr>
        </c:title>
        <c:majorGridlines/>
        <c:delete val="0"/>
        <c:numFmt formatCode="General" sourceLinked="1"/>
        <c:majorTickMark val="out"/>
        <c:minorTickMark val="none"/>
        <c:tickLblPos val="nextTo"/>
        <c:crossAx val="3904837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Dopad daňovej reformy na rodinu daňovníka s nepracujúcou manželkou a jedným dieťaťom 
</a:t>
            </a:r>
            <a:r>
              <a:rPr lang="en-US" cap="none" sz="900" b="1" i="0" u="none" baseline="0">
                <a:latin typeface="Arial"/>
                <a:ea typeface="Arial"/>
                <a:cs typeface="Arial"/>
              </a:rPr>
              <a:t>bez vplyvu zvýšenia spotrebných daní, pre výpočet dopadov zvýšenia DPH sa počítalo, že 90% príjmu sa spotrebuje</a:t>
            </a:r>
          </a:p>
        </c:rich>
      </c:tx>
      <c:layout/>
      <c:spPr>
        <a:noFill/>
        <a:ln>
          <a:noFill/>
        </a:ln>
      </c:spPr>
    </c:title>
    <c:plotArea>
      <c:layout/>
      <c:lineChart>
        <c:grouping val="standard"/>
        <c:varyColors val="0"/>
        <c:ser>
          <c:idx val="0"/>
          <c:order val="0"/>
          <c:tx>
            <c:v>Priame dane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Data!$J$3:$J$48</c:f>
              <c:numCache>
                <c:ptCount val="46"/>
                <c:pt idx="0">
                  <c:v>6.581328545780968</c:v>
                </c:pt>
                <c:pt idx="1">
                  <c:v>6.066666666666666</c:v>
                </c:pt>
                <c:pt idx="2">
                  <c:v>5.79142857142858</c:v>
                </c:pt>
                <c:pt idx="3">
                  <c:v>6.0824999999999925</c:v>
                </c:pt>
                <c:pt idx="4">
                  <c:v>6.30888888888889</c:v>
                </c:pt>
                <c:pt idx="5">
                  <c:v>6.49</c:v>
                </c:pt>
                <c:pt idx="6">
                  <c:v>6.638181818181808</c:v>
                </c:pt>
                <c:pt idx="7">
                  <c:v>6.761666666666664</c:v>
                </c:pt>
                <c:pt idx="8">
                  <c:v>6.866153846153848</c:v>
                </c:pt>
                <c:pt idx="9">
                  <c:v>6.955714285714294</c:v>
                </c:pt>
                <c:pt idx="10">
                  <c:v>7.033333333333333</c:v>
                </c:pt>
                <c:pt idx="11">
                  <c:v>7.159000000000003</c:v>
                </c:pt>
                <c:pt idx="12">
                  <c:v>6.760588235294125</c:v>
                </c:pt>
                <c:pt idx="13">
                  <c:v>6.406444444444433</c:v>
                </c:pt>
                <c:pt idx="14">
                  <c:v>6.089578947368423</c:v>
                </c:pt>
                <c:pt idx="15">
                  <c:v>5.804400000000005</c:v>
                </c:pt>
                <c:pt idx="16">
                  <c:v>5.57467309523809</c:v>
                </c:pt>
                <c:pt idx="17">
                  <c:v>5.375642500000008</c:v>
                </c:pt>
                <c:pt idx="18">
                  <c:v>5.193918913043482</c:v>
                </c:pt>
                <c:pt idx="19">
                  <c:v>5.126672291666667</c:v>
                </c:pt>
                <c:pt idx="20">
                  <c:v>5.219685399999988</c:v>
                </c:pt>
                <c:pt idx="21">
                  <c:v>5.305543653846172</c:v>
                </c:pt>
                <c:pt idx="22">
                  <c:v>5.385042037037029</c:v>
                </c:pt>
                <c:pt idx="23">
                  <c:v>5.458861964285721</c:v>
                </c:pt>
                <c:pt idx="24">
                  <c:v>5.5275908620689735</c:v>
                </c:pt>
                <c:pt idx="25">
                  <c:v>5.591737833333342</c:v>
                </c:pt>
                <c:pt idx="26">
                  <c:v>5.6517462903225795</c:v>
                </c:pt>
                <c:pt idx="27">
                  <c:v>5.708004218750011</c:v>
                </c:pt>
                <c:pt idx="28">
                  <c:v>5.5033980303030345</c:v>
                </c:pt>
                <c:pt idx="29">
                  <c:v>5.310827500000007</c:v>
                </c:pt>
                <c:pt idx="30">
                  <c:v>5.1292610000000005</c:v>
                </c:pt>
                <c:pt idx="31">
                  <c:v>4.9577815277777715</c:v>
                </c:pt>
                <c:pt idx="32">
                  <c:v>4.7955712162162145</c:v>
                </c:pt>
                <c:pt idx="33">
                  <c:v>4.641898289473676</c:v>
                </c:pt>
                <c:pt idx="34">
                  <c:v>4.496106025641031</c:v>
                </c:pt>
                <c:pt idx="35">
                  <c:v>4.357603374999999</c:v>
                </c:pt>
                <c:pt idx="36">
                  <c:v>4.340260560975614</c:v>
                </c:pt>
                <c:pt idx="37">
                  <c:v>4.451206738095243</c:v>
                </c:pt>
                <c:pt idx="38">
                  <c:v>4.614620534883723</c:v>
                </c:pt>
                <c:pt idx="39">
                  <c:v>4.873379159090911</c:v>
                </c:pt>
                <c:pt idx="40">
                  <c:v>5.12063740000001</c:v>
                </c:pt>
                <c:pt idx="41">
                  <c:v>5.357145282608705</c:v>
                </c:pt>
                <c:pt idx="42">
                  <c:v>5.583589000000009</c:v>
                </c:pt>
                <c:pt idx="43">
                  <c:v>5.800597562500009</c:v>
                </c:pt>
                <c:pt idx="44">
                  <c:v>6.00874863265307</c:v>
                </c:pt>
                <c:pt idx="45">
                  <c:v>6.2085736599999946</c:v>
                </c:pt>
              </c:numCache>
            </c:numRef>
          </c:val>
          <c:smooth val="1"/>
        </c:ser>
        <c:ser>
          <c:idx val="1"/>
          <c:order val="1"/>
          <c:tx>
            <c:v>DPH</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Data!$K$3:$K$48</c:f>
              <c:numCache>
                <c:ptCount val="46"/>
                <c:pt idx="0">
                  <c:v>-1.7680230000000003</c:v>
                </c:pt>
                <c:pt idx="1">
                  <c:v>-1.7680230000000001</c:v>
                </c:pt>
                <c:pt idx="2">
                  <c:v>-1.768023</c:v>
                </c:pt>
                <c:pt idx="3">
                  <c:v>-1.7680230000000001</c:v>
                </c:pt>
                <c:pt idx="4">
                  <c:v>-1.7680230000000001</c:v>
                </c:pt>
                <c:pt idx="5">
                  <c:v>-1.768023</c:v>
                </c:pt>
                <c:pt idx="6">
                  <c:v>-1.7680230000000001</c:v>
                </c:pt>
                <c:pt idx="7">
                  <c:v>-1.7680230000000001</c:v>
                </c:pt>
                <c:pt idx="8">
                  <c:v>-1.7680230000000001</c:v>
                </c:pt>
                <c:pt idx="9">
                  <c:v>-1.768023</c:v>
                </c:pt>
                <c:pt idx="10">
                  <c:v>-1.7680230000000003</c:v>
                </c:pt>
                <c:pt idx="11">
                  <c:v>-1.7680230000000001</c:v>
                </c:pt>
                <c:pt idx="12">
                  <c:v>-1.37331</c:v>
                </c:pt>
                <c:pt idx="13">
                  <c:v>-1.3733099999999998</c:v>
                </c:pt>
                <c:pt idx="14">
                  <c:v>-1.37331</c:v>
                </c:pt>
                <c:pt idx="15">
                  <c:v>-1.3733099999999998</c:v>
                </c:pt>
                <c:pt idx="16">
                  <c:v>-1.37331</c:v>
                </c:pt>
                <c:pt idx="17">
                  <c:v>-1.37331</c:v>
                </c:pt>
                <c:pt idx="18">
                  <c:v>-1.3733099999999998</c:v>
                </c:pt>
                <c:pt idx="19">
                  <c:v>-1.37331</c:v>
                </c:pt>
                <c:pt idx="20">
                  <c:v>-0.9785493000000001</c:v>
                </c:pt>
                <c:pt idx="21">
                  <c:v>-0.9785493000000001</c:v>
                </c:pt>
                <c:pt idx="22">
                  <c:v>-0.9785493</c:v>
                </c:pt>
                <c:pt idx="23">
                  <c:v>-0.9785493000000001</c:v>
                </c:pt>
                <c:pt idx="24">
                  <c:v>-0.9785492999999998</c:v>
                </c:pt>
                <c:pt idx="25">
                  <c:v>-0.9785493000000001</c:v>
                </c:pt>
                <c:pt idx="26">
                  <c:v>-0.9785493</c:v>
                </c:pt>
                <c:pt idx="27">
                  <c:v>-0.9785493000000001</c:v>
                </c:pt>
                <c:pt idx="28">
                  <c:v>-0.9785493</c:v>
                </c:pt>
                <c:pt idx="29">
                  <c:v>-0.9785493000000001</c:v>
                </c:pt>
                <c:pt idx="30">
                  <c:v>-0.9785493000000001</c:v>
                </c:pt>
                <c:pt idx="31">
                  <c:v>-0.9785493000000002</c:v>
                </c:pt>
                <c:pt idx="32">
                  <c:v>-0.9785493</c:v>
                </c:pt>
                <c:pt idx="33">
                  <c:v>-0.9785493000000001</c:v>
                </c:pt>
                <c:pt idx="34">
                  <c:v>-0.9785493000000001</c:v>
                </c:pt>
                <c:pt idx="35">
                  <c:v>-0.9785493000000001</c:v>
                </c:pt>
                <c:pt idx="36">
                  <c:v>-0.9785493</c:v>
                </c:pt>
                <c:pt idx="37">
                  <c:v>-0.9785493</c:v>
                </c:pt>
                <c:pt idx="38">
                  <c:v>-0.9785493000000001</c:v>
                </c:pt>
                <c:pt idx="39">
                  <c:v>-0.9785493</c:v>
                </c:pt>
                <c:pt idx="40">
                  <c:v>-0.9785493000000001</c:v>
                </c:pt>
                <c:pt idx="41">
                  <c:v>-0.9785493000000001</c:v>
                </c:pt>
                <c:pt idx="42">
                  <c:v>-0.9785493</c:v>
                </c:pt>
                <c:pt idx="43">
                  <c:v>-0.9785493</c:v>
                </c:pt>
                <c:pt idx="44">
                  <c:v>-0.9785493000000001</c:v>
                </c:pt>
                <c:pt idx="45">
                  <c:v>-0.9785493000000001</c:v>
                </c:pt>
              </c:numCache>
            </c:numRef>
          </c:val>
          <c:smooth val="1"/>
        </c:ser>
        <c:ser>
          <c:idx val="2"/>
          <c:order val="2"/>
          <c:tx>
            <c:v>Celková zmena</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Data!$L$3:$L$48</c:f>
              <c:numCache>
                <c:ptCount val="46"/>
                <c:pt idx="0">
                  <c:v>4.813305545780968</c:v>
                </c:pt>
                <c:pt idx="1">
                  <c:v>4.298643666666666</c:v>
                </c:pt>
                <c:pt idx="2">
                  <c:v>4.0234055714285795</c:v>
                </c:pt>
                <c:pt idx="3">
                  <c:v>4.314476999999992</c:v>
                </c:pt>
                <c:pt idx="4">
                  <c:v>4.54086588888889</c:v>
                </c:pt>
                <c:pt idx="5">
                  <c:v>4.721977000000001</c:v>
                </c:pt>
                <c:pt idx="6">
                  <c:v>4.870158818181808</c:v>
                </c:pt>
                <c:pt idx="7">
                  <c:v>4.993643666666664</c:v>
                </c:pt>
                <c:pt idx="8">
                  <c:v>5.098130846153848</c:v>
                </c:pt>
                <c:pt idx="9">
                  <c:v>5.187691285714294</c:v>
                </c:pt>
                <c:pt idx="10">
                  <c:v>5.265310333333333</c:v>
                </c:pt>
                <c:pt idx="11">
                  <c:v>5.390977000000003</c:v>
                </c:pt>
                <c:pt idx="12">
                  <c:v>5.387278235294125</c:v>
                </c:pt>
                <c:pt idx="13">
                  <c:v>5.033134444444433</c:v>
                </c:pt>
                <c:pt idx="14">
                  <c:v>4.716268947368423</c:v>
                </c:pt>
                <c:pt idx="15">
                  <c:v>4.431090000000005</c:v>
                </c:pt>
                <c:pt idx="16">
                  <c:v>4.20136309523809</c:v>
                </c:pt>
                <c:pt idx="17">
                  <c:v>4.002332500000008</c:v>
                </c:pt>
                <c:pt idx="18">
                  <c:v>3.8206089130434817</c:v>
                </c:pt>
                <c:pt idx="19">
                  <c:v>3.753362291666667</c:v>
                </c:pt>
                <c:pt idx="20">
                  <c:v>4.241136099999988</c:v>
                </c:pt>
                <c:pt idx="21">
                  <c:v>4.326994353846172</c:v>
                </c:pt>
                <c:pt idx="22">
                  <c:v>4.406492737037029</c:v>
                </c:pt>
                <c:pt idx="23">
                  <c:v>4.480312664285721</c:v>
                </c:pt>
                <c:pt idx="24">
                  <c:v>4.5490415620689735</c:v>
                </c:pt>
                <c:pt idx="25">
                  <c:v>4.613188533333342</c:v>
                </c:pt>
                <c:pt idx="26">
                  <c:v>4.673196990322579</c:v>
                </c:pt>
                <c:pt idx="27">
                  <c:v>4.729454918750011</c:v>
                </c:pt>
                <c:pt idx="28">
                  <c:v>4.5248487303030345</c:v>
                </c:pt>
                <c:pt idx="29">
                  <c:v>4.332278200000007</c:v>
                </c:pt>
                <c:pt idx="30">
                  <c:v>4.1507117000000004</c:v>
                </c:pt>
                <c:pt idx="31">
                  <c:v>3.9792322277777714</c:v>
                </c:pt>
                <c:pt idx="32">
                  <c:v>3.8170219162162144</c:v>
                </c:pt>
                <c:pt idx="33">
                  <c:v>3.6633489894736764</c:v>
                </c:pt>
                <c:pt idx="34">
                  <c:v>3.5175567256410307</c:v>
                </c:pt>
                <c:pt idx="35">
                  <c:v>3.379054074999999</c:v>
                </c:pt>
                <c:pt idx="36">
                  <c:v>3.361711260975614</c:v>
                </c:pt>
                <c:pt idx="37">
                  <c:v>3.4726574380952426</c:v>
                </c:pt>
                <c:pt idx="38">
                  <c:v>3.6360712348837225</c:v>
                </c:pt>
                <c:pt idx="39">
                  <c:v>3.894829859090911</c:v>
                </c:pt>
                <c:pt idx="40">
                  <c:v>4.14208810000001</c:v>
                </c:pt>
                <c:pt idx="41">
                  <c:v>4.378595982608705</c:v>
                </c:pt>
                <c:pt idx="42">
                  <c:v>4.605039700000009</c:v>
                </c:pt>
                <c:pt idx="43">
                  <c:v>4.822048262500009</c:v>
                </c:pt>
                <c:pt idx="44">
                  <c:v>5.03019933265307</c:v>
                </c:pt>
                <c:pt idx="45">
                  <c:v>5.2300243599999945</c:v>
                </c:pt>
              </c:numCache>
            </c:numRef>
          </c:val>
          <c:smooth val="1"/>
        </c:ser>
        <c:axId val="8801939"/>
        <c:axId val="12108588"/>
      </c:lineChart>
      <c:catAx>
        <c:axId val="8801939"/>
        <c:scaling>
          <c:orientation val="minMax"/>
        </c:scaling>
        <c:axPos val="b"/>
        <c:title>
          <c:tx>
            <c:rich>
              <a:bodyPr vert="horz" rot="0" anchor="ctr"/>
              <a:lstStyle/>
              <a:p>
                <a:pPr algn="ctr">
                  <a:defRPr/>
                </a:pPr>
                <a:r>
                  <a:rPr lang="en-US" cap="none" sz="1000" b="1" i="0" u="none" baseline="0">
                    <a:latin typeface="Arial"/>
                    <a:ea typeface="Arial"/>
                    <a:cs typeface="Arial"/>
                  </a:rPr>
                  <a:t>Hrubý mesačný príjem (v Sk)</a:t>
                </a:r>
              </a:p>
            </c:rich>
          </c:tx>
          <c:layout/>
          <c:overlay val="0"/>
          <c:spPr>
            <a:noFill/>
            <a:ln>
              <a:noFill/>
            </a:ln>
          </c:spPr>
        </c:title>
        <c:delete val="0"/>
        <c:numFmt formatCode="General" sourceLinked="1"/>
        <c:majorTickMark val="out"/>
        <c:minorTickMark val="none"/>
        <c:tickLblPos val="nextTo"/>
        <c:crossAx val="12108588"/>
        <c:crosses val="autoZero"/>
        <c:auto val="1"/>
        <c:lblOffset val="100"/>
        <c:noMultiLvlLbl val="0"/>
      </c:catAx>
      <c:valAx>
        <c:axId val="12108588"/>
        <c:scaling>
          <c:orientation val="minMax"/>
        </c:scaling>
        <c:axPos val="l"/>
        <c:title>
          <c:tx>
            <c:rich>
              <a:bodyPr vert="horz" rot="-5400000" anchor="ctr"/>
              <a:lstStyle/>
              <a:p>
                <a:pPr algn="ctr">
                  <a:defRPr/>
                </a:pPr>
                <a:r>
                  <a:rPr lang="en-US" cap="none" sz="1000" b="1" i="0" u="none" baseline="0">
                    <a:latin typeface="Arial"/>
                    <a:ea typeface="Arial"/>
                    <a:cs typeface="Arial"/>
                  </a:rPr>
                  <a:t>Zmena príjmu (v %)</a:t>
                </a:r>
              </a:p>
            </c:rich>
          </c:tx>
          <c:layout/>
          <c:overlay val="0"/>
          <c:spPr>
            <a:noFill/>
            <a:ln>
              <a:noFill/>
            </a:ln>
          </c:spPr>
        </c:title>
        <c:majorGridlines/>
        <c:delete val="0"/>
        <c:numFmt formatCode="General" sourceLinked="1"/>
        <c:majorTickMark val="out"/>
        <c:minorTickMark val="none"/>
        <c:tickLblPos val="nextTo"/>
        <c:crossAx val="8801939"/>
        <c:crossesAt val="1"/>
        <c:crossBetween val="between"/>
        <c:dispUnits/>
      </c:valAx>
      <c:spPr>
        <a:solidFill>
          <a:srgbClr val="C0C0C0"/>
        </a:solidFill>
        <a:ln w="381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Dopad daňovej reformy na rodinu daňovníka s nepracujúcou manželkou a dvoma deťmi
</a:t>
            </a:r>
            <a:r>
              <a:rPr lang="en-US" cap="none" sz="900" b="1" i="0" u="none" baseline="0">
                <a:latin typeface="Arial"/>
                <a:ea typeface="Arial"/>
                <a:cs typeface="Arial"/>
              </a:rPr>
              <a:t>bez vplyvu zvýšenia spotrebných daní, pre výpočet dopadov zvýšenia DPH sa počítalo, že 90% príjmu sa spotrebuje</a:t>
            </a:r>
          </a:p>
        </c:rich>
      </c:tx>
      <c:layout/>
      <c:spPr>
        <a:noFill/>
        <a:ln>
          <a:noFill/>
        </a:ln>
      </c:spPr>
    </c:title>
    <c:plotArea>
      <c:layout/>
      <c:lineChart>
        <c:grouping val="standard"/>
        <c:varyColors val="0"/>
        <c:ser>
          <c:idx val="0"/>
          <c:order val="0"/>
          <c:tx>
            <c:v>Priame dane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Data!$N$3:$N$48</c:f>
              <c:numCache>
                <c:ptCount val="46"/>
                <c:pt idx="0">
                  <c:v>13.76265709156194</c:v>
                </c:pt>
                <c:pt idx="1">
                  <c:v>12.733333333333333</c:v>
                </c:pt>
                <c:pt idx="2">
                  <c:v>10.82857142857143</c:v>
                </c:pt>
                <c:pt idx="3">
                  <c:v>9.4</c:v>
                </c:pt>
                <c:pt idx="4">
                  <c:v>9.19777777777778</c:v>
                </c:pt>
                <c:pt idx="5">
                  <c:v>9.09</c:v>
                </c:pt>
                <c:pt idx="6">
                  <c:v>9.001818181818171</c:v>
                </c:pt>
                <c:pt idx="7">
                  <c:v>8.928333333333331</c:v>
                </c:pt>
                <c:pt idx="8">
                  <c:v>8.866153846153848</c:v>
                </c:pt>
                <c:pt idx="9">
                  <c:v>8.812857142857151</c:v>
                </c:pt>
                <c:pt idx="10">
                  <c:v>8.766666666666667</c:v>
                </c:pt>
                <c:pt idx="11">
                  <c:v>8.270249999999999</c:v>
                </c:pt>
                <c:pt idx="12">
                  <c:v>7.466470588235301</c:v>
                </c:pt>
                <c:pt idx="13">
                  <c:v>7.0731111111111</c:v>
                </c:pt>
                <c:pt idx="14">
                  <c:v>6.721157894736854</c:v>
                </c:pt>
                <c:pt idx="15">
                  <c:v>6.404400000000005</c:v>
                </c:pt>
                <c:pt idx="16">
                  <c:v>6.146101666666661</c:v>
                </c:pt>
                <c:pt idx="17">
                  <c:v>5.9210970454545535</c:v>
                </c:pt>
                <c:pt idx="18">
                  <c:v>5.715658043478264</c:v>
                </c:pt>
                <c:pt idx="19">
                  <c:v>5.527338958333348</c:v>
                </c:pt>
                <c:pt idx="20">
                  <c:v>5.322085399999995</c:v>
                </c:pt>
                <c:pt idx="21">
                  <c:v>5.336312884615403</c:v>
                </c:pt>
                <c:pt idx="22">
                  <c:v>5.414671666666686</c:v>
                </c:pt>
                <c:pt idx="23">
                  <c:v>5.48743339285715</c:v>
                </c:pt>
                <c:pt idx="24">
                  <c:v>5.555177068965525</c:v>
                </c:pt>
                <c:pt idx="25">
                  <c:v>5.618404500000009</c:v>
                </c:pt>
                <c:pt idx="26">
                  <c:v>5.677552741935482</c:v>
                </c:pt>
                <c:pt idx="27">
                  <c:v>5.733004218750011</c:v>
                </c:pt>
                <c:pt idx="28">
                  <c:v>5.527640454545458</c:v>
                </c:pt>
                <c:pt idx="29">
                  <c:v>5.334356911764713</c:v>
                </c:pt>
                <c:pt idx="30">
                  <c:v>5.152118142857143</c:v>
                </c:pt>
                <c:pt idx="31">
                  <c:v>4.980003749999994</c:v>
                </c:pt>
                <c:pt idx="32">
                  <c:v>4.817192837837836</c:v>
                </c:pt>
                <c:pt idx="33">
                  <c:v>4.662950921052623</c:v>
                </c:pt>
                <c:pt idx="34">
                  <c:v>4.516618846153851</c:v>
                </c:pt>
                <c:pt idx="35">
                  <c:v>4.377603374999999</c:v>
                </c:pt>
                <c:pt idx="36">
                  <c:v>4.359772756097565</c:v>
                </c:pt>
                <c:pt idx="37">
                  <c:v>4.470254357142862</c:v>
                </c:pt>
                <c:pt idx="38">
                  <c:v>4.575597279069772</c:v>
                </c:pt>
                <c:pt idx="39">
                  <c:v>4.676151886363641</c:v>
                </c:pt>
                <c:pt idx="40">
                  <c:v>4.92063740000001</c:v>
                </c:pt>
                <c:pt idx="41">
                  <c:v>5.161493108695662</c:v>
                </c:pt>
                <c:pt idx="42">
                  <c:v>5.392099638297882</c:v>
                </c:pt>
                <c:pt idx="43">
                  <c:v>5.613097562500009</c:v>
                </c:pt>
                <c:pt idx="44">
                  <c:v>5.825075163265301</c:v>
                </c:pt>
                <c:pt idx="45">
                  <c:v>6.028573659999995</c:v>
                </c:pt>
              </c:numCache>
            </c:numRef>
          </c:val>
          <c:smooth val="1"/>
        </c:ser>
        <c:ser>
          <c:idx val="1"/>
          <c:order val="1"/>
          <c:tx>
            <c:v>DPH</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Data!$O$3:$O$48</c:f>
              <c:numCache>
                <c:ptCount val="46"/>
                <c:pt idx="0">
                  <c:v>-1.7680230000000003</c:v>
                </c:pt>
                <c:pt idx="1">
                  <c:v>-1.7680230000000001</c:v>
                </c:pt>
                <c:pt idx="2">
                  <c:v>-1.768023</c:v>
                </c:pt>
                <c:pt idx="3">
                  <c:v>-1.7680230000000001</c:v>
                </c:pt>
                <c:pt idx="4">
                  <c:v>-1.7680230000000001</c:v>
                </c:pt>
                <c:pt idx="5">
                  <c:v>-1.768023</c:v>
                </c:pt>
                <c:pt idx="6">
                  <c:v>-1.7680230000000001</c:v>
                </c:pt>
                <c:pt idx="7">
                  <c:v>-1.7680230000000001</c:v>
                </c:pt>
                <c:pt idx="8">
                  <c:v>-1.7680230000000001</c:v>
                </c:pt>
                <c:pt idx="9">
                  <c:v>-1.768023</c:v>
                </c:pt>
                <c:pt idx="10">
                  <c:v>-1.7680230000000003</c:v>
                </c:pt>
                <c:pt idx="11">
                  <c:v>-1.7680230000000001</c:v>
                </c:pt>
                <c:pt idx="12">
                  <c:v>-1.7680230000000001</c:v>
                </c:pt>
                <c:pt idx="13">
                  <c:v>-1.7680230000000001</c:v>
                </c:pt>
                <c:pt idx="14">
                  <c:v>-1.37331</c:v>
                </c:pt>
                <c:pt idx="15">
                  <c:v>-1.3733099999999998</c:v>
                </c:pt>
                <c:pt idx="16">
                  <c:v>-1.37331</c:v>
                </c:pt>
                <c:pt idx="17">
                  <c:v>-1.37331</c:v>
                </c:pt>
                <c:pt idx="18">
                  <c:v>-1.3733099999999998</c:v>
                </c:pt>
                <c:pt idx="19">
                  <c:v>-1.37331</c:v>
                </c:pt>
                <c:pt idx="20">
                  <c:v>-1.37331</c:v>
                </c:pt>
                <c:pt idx="21">
                  <c:v>-1.3733100000000003</c:v>
                </c:pt>
                <c:pt idx="22">
                  <c:v>-1.37331</c:v>
                </c:pt>
                <c:pt idx="23">
                  <c:v>-0.9785493000000001</c:v>
                </c:pt>
                <c:pt idx="24">
                  <c:v>-0.9785492999999998</c:v>
                </c:pt>
                <c:pt idx="25">
                  <c:v>-0.9785493000000001</c:v>
                </c:pt>
                <c:pt idx="26">
                  <c:v>-0.9785493</c:v>
                </c:pt>
                <c:pt idx="27">
                  <c:v>-0.9785493000000001</c:v>
                </c:pt>
                <c:pt idx="28">
                  <c:v>-0.9785493</c:v>
                </c:pt>
                <c:pt idx="29">
                  <c:v>-0.9785493000000001</c:v>
                </c:pt>
                <c:pt idx="30">
                  <c:v>-0.9785493000000001</c:v>
                </c:pt>
                <c:pt idx="31">
                  <c:v>-0.9785493000000002</c:v>
                </c:pt>
                <c:pt idx="32">
                  <c:v>-0.9785493</c:v>
                </c:pt>
                <c:pt idx="33">
                  <c:v>-0.9785493000000001</c:v>
                </c:pt>
                <c:pt idx="34">
                  <c:v>-0.9785493000000001</c:v>
                </c:pt>
                <c:pt idx="35">
                  <c:v>-0.9785493000000001</c:v>
                </c:pt>
                <c:pt idx="36">
                  <c:v>-0.9785493</c:v>
                </c:pt>
                <c:pt idx="37">
                  <c:v>-0.9785493</c:v>
                </c:pt>
                <c:pt idx="38">
                  <c:v>-0.9785493000000001</c:v>
                </c:pt>
                <c:pt idx="39">
                  <c:v>-0.9785493</c:v>
                </c:pt>
                <c:pt idx="40">
                  <c:v>-0.9785493000000001</c:v>
                </c:pt>
                <c:pt idx="41">
                  <c:v>-0.9785493000000001</c:v>
                </c:pt>
                <c:pt idx="42">
                  <c:v>-0.9785493</c:v>
                </c:pt>
                <c:pt idx="43">
                  <c:v>-0.9785493</c:v>
                </c:pt>
                <c:pt idx="44">
                  <c:v>-0.9785493000000001</c:v>
                </c:pt>
                <c:pt idx="45">
                  <c:v>-0.9785493000000001</c:v>
                </c:pt>
              </c:numCache>
            </c:numRef>
          </c:val>
          <c:smooth val="1"/>
        </c:ser>
        <c:ser>
          <c:idx val="2"/>
          <c:order val="2"/>
          <c:tx>
            <c:v>Celková zmena</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Data!$P$3:$P$48</c:f>
              <c:numCache>
                <c:ptCount val="46"/>
                <c:pt idx="0">
                  <c:v>11.994634091561938</c:v>
                </c:pt>
                <c:pt idx="1">
                  <c:v>10.965310333333333</c:v>
                </c:pt>
                <c:pt idx="2">
                  <c:v>9.06054842857143</c:v>
                </c:pt>
                <c:pt idx="3">
                  <c:v>7.631977</c:v>
                </c:pt>
                <c:pt idx="4">
                  <c:v>7.42975477777778</c:v>
                </c:pt>
                <c:pt idx="5">
                  <c:v>7.321977</c:v>
                </c:pt>
                <c:pt idx="6">
                  <c:v>7.233795181818171</c:v>
                </c:pt>
                <c:pt idx="7">
                  <c:v>7.160310333333331</c:v>
                </c:pt>
                <c:pt idx="8">
                  <c:v>7.098130846153848</c:v>
                </c:pt>
                <c:pt idx="9">
                  <c:v>7.044834142857152</c:v>
                </c:pt>
                <c:pt idx="10">
                  <c:v>6.998643666666667</c:v>
                </c:pt>
                <c:pt idx="11">
                  <c:v>6.502226999999999</c:v>
                </c:pt>
                <c:pt idx="12">
                  <c:v>5.6984475882353</c:v>
                </c:pt>
                <c:pt idx="13">
                  <c:v>5.3050881111110995</c:v>
                </c:pt>
                <c:pt idx="14">
                  <c:v>5.347847894736854</c:v>
                </c:pt>
                <c:pt idx="15">
                  <c:v>5.031090000000005</c:v>
                </c:pt>
                <c:pt idx="16">
                  <c:v>4.772791666666661</c:v>
                </c:pt>
                <c:pt idx="17">
                  <c:v>4.5477870454545535</c:v>
                </c:pt>
                <c:pt idx="18">
                  <c:v>4.342348043478264</c:v>
                </c:pt>
                <c:pt idx="19">
                  <c:v>4.154028958333348</c:v>
                </c:pt>
                <c:pt idx="20">
                  <c:v>3.9487753999999953</c:v>
                </c:pt>
                <c:pt idx="21">
                  <c:v>3.9630028846154026</c:v>
                </c:pt>
                <c:pt idx="22">
                  <c:v>4.041361666666686</c:v>
                </c:pt>
                <c:pt idx="23">
                  <c:v>4.50888409285715</c:v>
                </c:pt>
                <c:pt idx="24">
                  <c:v>4.576627768965525</c:v>
                </c:pt>
                <c:pt idx="25">
                  <c:v>4.639855200000009</c:v>
                </c:pt>
                <c:pt idx="26">
                  <c:v>4.699003441935482</c:v>
                </c:pt>
                <c:pt idx="27">
                  <c:v>4.754454918750011</c:v>
                </c:pt>
                <c:pt idx="28">
                  <c:v>4.549091154545458</c:v>
                </c:pt>
                <c:pt idx="29">
                  <c:v>4.355807611764713</c:v>
                </c:pt>
                <c:pt idx="30">
                  <c:v>4.173568842857143</c:v>
                </c:pt>
                <c:pt idx="31">
                  <c:v>4.001454449999994</c:v>
                </c:pt>
                <c:pt idx="32">
                  <c:v>3.838643537837836</c:v>
                </c:pt>
                <c:pt idx="33">
                  <c:v>3.684401621052623</c:v>
                </c:pt>
                <c:pt idx="34">
                  <c:v>3.538069546153851</c:v>
                </c:pt>
                <c:pt idx="35">
                  <c:v>3.3990540749999987</c:v>
                </c:pt>
                <c:pt idx="36">
                  <c:v>3.3812234560975654</c:v>
                </c:pt>
                <c:pt idx="37">
                  <c:v>3.4917050571428616</c:v>
                </c:pt>
                <c:pt idx="38">
                  <c:v>3.597047979069772</c:v>
                </c:pt>
                <c:pt idx="39">
                  <c:v>3.697602586363641</c:v>
                </c:pt>
                <c:pt idx="40">
                  <c:v>3.94208810000001</c:v>
                </c:pt>
                <c:pt idx="41">
                  <c:v>4.182943808695662</c:v>
                </c:pt>
                <c:pt idx="42">
                  <c:v>4.413550338297882</c:v>
                </c:pt>
                <c:pt idx="43">
                  <c:v>4.634548262500009</c:v>
                </c:pt>
                <c:pt idx="44">
                  <c:v>4.846525863265301</c:v>
                </c:pt>
                <c:pt idx="45">
                  <c:v>5.050024359999995</c:v>
                </c:pt>
              </c:numCache>
            </c:numRef>
          </c:val>
          <c:smooth val="1"/>
        </c:ser>
        <c:axId val="41868429"/>
        <c:axId val="41271542"/>
      </c:lineChart>
      <c:catAx>
        <c:axId val="41868429"/>
        <c:scaling>
          <c:orientation val="minMax"/>
        </c:scaling>
        <c:axPos val="b"/>
        <c:title>
          <c:tx>
            <c:rich>
              <a:bodyPr vert="horz" rot="0" anchor="ctr"/>
              <a:lstStyle/>
              <a:p>
                <a:pPr algn="ctr">
                  <a:defRPr/>
                </a:pPr>
                <a:r>
                  <a:rPr lang="en-US" cap="none" sz="1000" b="1" i="0" u="none" baseline="0">
                    <a:latin typeface="Arial"/>
                    <a:ea typeface="Arial"/>
                    <a:cs typeface="Arial"/>
                  </a:rPr>
                  <a:t>Hrubý mesačný príjem (v Sk)</a:t>
                </a:r>
              </a:p>
            </c:rich>
          </c:tx>
          <c:layout/>
          <c:overlay val="0"/>
          <c:spPr>
            <a:noFill/>
            <a:ln>
              <a:noFill/>
            </a:ln>
          </c:spPr>
        </c:title>
        <c:delete val="0"/>
        <c:numFmt formatCode="General" sourceLinked="1"/>
        <c:majorTickMark val="out"/>
        <c:minorTickMark val="none"/>
        <c:tickLblPos val="nextTo"/>
        <c:crossAx val="41271542"/>
        <c:crosses val="autoZero"/>
        <c:auto val="1"/>
        <c:lblOffset val="100"/>
        <c:noMultiLvlLbl val="0"/>
      </c:catAx>
      <c:valAx>
        <c:axId val="41271542"/>
        <c:scaling>
          <c:orientation val="minMax"/>
        </c:scaling>
        <c:axPos val="l"/>
        <c:title>
          <c:tx>
            <c:rich>
              <a:bodyPr vert="horz" rot="-5400000" anchor="ctr"/>
              <a:lstStyle/>
              <a:p>
                <a:pPr algn="ctr">
                  <a:defRPr/>
                </a:pPr>
                <a:r>
                  <a:rPr lang="en-US" cap="none" sz="1000" b="1" i="0" u="none" baseline="0">
                    <a:latin typeface="Arial"/>
                    <a:ea typeface="Arial"/>
                    <a:cs typeface="Arial"/>
                  </a:rPr>
                  <a:t>Zmena príjmu (v %)</a:t>
                </a:r>
              </a:p>
            </c:rich>
          </c:tx>
          <c:layout/>
          <c:overlay val="0"/>
          <c:spPr>
            <a:noFill/>
            <a:ln>
              <a:noFill/>
            </a:ln>
          </c:spPr>
        </c:title>
        <c:majorGridlines/>
        <c:delete val="0"/>
        <c:numFmt formatCode="General" sourceLinked="1"/>
        <c:majorTickMark val="out"/>
        <c:minorTickMark val="none"/>
        <c:tickLblPos val="nextTo"/>
        <c:crossAx val="4186842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Dopad daňovej reformy na rodinu daňovníka s pracujúcou manželkou (12 000,-Sk mesačne hrubého) 
a 1 dieťaťom
</a:t>
            </a:r>
            <a:r>
              <a:rPr lang="en-US" cap="none" sz="900" b="1" i="0" u="none" baseline="0">
                <a:latin typeface="Arial"/>
                <a:ea typeface="Arial"/>
                <a:cs typeface="Arial"/>
              </a:rPr>
              <a:t>bez vplyvu spotrebných daní, pre výpočet dopadov zvýšenia DPH sa počítalo, že 90% spoločného príjmu sa spotrebuje, deti si uplatňuje daňovník</a:t>
            </a:r>
          </a:p>
        </c:rich>
      </c:tx>
      <c:layout/>
      <c:spPr>
        <a:noFill/>
        <a:ln>
          <a:noFill/>
        </a:ln>
      </c:spPr>
    </c:title>
    <c:plotArea>
      <c:layout/>
      <c:lineChart>
        <c:grouping val="standard"/>
        <c:varyColors val="0"/>
        <c:ser>
          <c:idx val="0"/>
          <c:order val="0"/>
          <c:tx>
            <c:v>Priame dane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Data!$R$3:$R$48</c:f>
              <c:numCache>
                <c:ptCount val="46"/>
                <c:pt idx="0">
                  <c:v>3.230415480933408</c:v>
                </c:pt>
                <c:pt idx="1">
                  <c:v>2.8933333333333247</c:v>
                </c:pt>
                <c:pt idx="2">
                  <c:v>2.432421052631583</c:v>
                </c:pt>
                <c:pt idx="3">
                  <c:v>2.5344000000000007</c:v>
                </c:pt>
                <c:pt idx="4">
                  <c:v>2.016857142857143</c:v>
                </c:pt>
                <c:pt idx="5">
                  <c:v>1.5463636363636397</c:v>
                </c:pt>
                <c:pt idx="6">
                  <c:v>1.1167826086956467</c:v>
                </c:pt>
                <c:pt idx="7">
                  <c:v>0.7230000000000019</c:v>
                </c:pt>
                <c:pt idx="8">
                  <c:v>0.36072000000000115</c:v>
                </c:pt>
                <c:pt idx="9">
                  <c:v>0.05630769230769007</c:v>
                </c:pt>
                <c:pt idx="10">
                  <c:v>0.06851851851851852</c:v>
                </c:pt>
                <c:pt idx="11">
                  <c:v>0.07985714285713844</c:v>
                </c:pt>
                <c:pt idx="12">
                  <c:v>0.09041379310344602</c:v>
                </c:pt>
                <c:pt idx="13">
                  <c:v>0.10026666666666642</c:v>
                </c:pt>
                <c:pt idx="14">
                  <c:v>0.10948387096774358</c:v>
                </c:pt>
                <c:pt idx="15">
                  <c:v>0.11812500000000341</c:v>
                </c:pt>
                <c:pt idx="16">
                  <c:v>0.1442465151515066</c:v>
                </c:pt>
                <c:pt idx="17">
                  <c:v>0.17518044117647577</c:v>
                </c:pt>
                <c:pt idx="18">
                  <c:v>0.30171814285714</c:v>
                </c:pt>
                <c:pt idx="19">
                  <c:v>0.5203370833333338</c:v>
                </c:pt>
                <c:pt idx="20">
                  <c:v>0.7076793243243161</c:v>
                </c:pt>
                <c:pt idx="21">
                  <c:v>0.8851614473684238</c:v>
                </c:pt>
                <c:pt idx="22">
                  <c:v>1.053541923076927</c:v>
                </c:pt>
                <c:pt idx="23">
                  <c:v>1.2135033750000048</c:v>
                </c:pt>
                <c:pt idx="24">
                  <c:v>1.3656618292682985</c:v>
                </c:pt>
                <c:pt idx="25">
                  <c:v>1.5105746428571496</c:v>
                </c:pt>
                <c:pt idx="26">
                  <c:v>1.6487473255813943</c:v>
                </c:pt>
                <c:pt idx="27">
                  <c:v>1.780639431818182</c:v>
                </c:pt>
                <c:pt idx="28">
                  <c:v>1.7178696666666617</c:v>
                </c:pt>
                <c:pt idx="29">
                  <c:v>1.6578290217391363</c:v>
                </c:pt>
                <c:pt idx="30">
                  <c:v>1.6003432978723413</c:v>
                </c:pt>
                <c:pt idx="31">
                  <c:v>1.5452528125000031</c:v>
                </c:pt>
                <c:pt idx="32">
                  <c:v>1.4924109183673453</c:v>
                </c:pt>
                <c:pt idx="33">
                  <c:v>1.4416827000000014</c:v>
                </c:pt>
                <c:pt idx="34">
                  <c:v>1.3929438235294085</c:v>
                </c:pt>
                <c:pt idx="35">
                  <c:v>1.3460795192307755</c:v>
                </c:pt>
                <c:pt idx="36">
                  <c:v>1.3894845849056645</c:v>
                </c:pt>
                <c:pt idx="37">
                  <c:v>1.5763089444444465</c:v>
                </c:pt>
                <c:pt idx="38">
                  <c:v>1.8385578727272747</c:v>
                </c:pt>
                <c:pt idx="39">
                  <c:v>2.091440767857138</c:v>
                </c:pt>
                <c:pt idx="40">
                  <c:v>2.3354505789473636</c:v>
                </c:pt>
                <c:pt idx="41">
                  <c:v>2.5710462586206915</c:v>
                </c:pt>
                <c:pt idx="42">
                  <c:v>2.7986556440677983</c:v>
                </c:pt>
                <c:pt idx="43">
                  <c:v>3.018678050000002</c:v>
                </c:pt>
                <c:pt idx="44">
                  <c:v>3.231486606557379</c:v>
                </c:pt>
                <c:pt idx="45">
                  <c:v>3.4374303709677436</c:v>
                </c:pt>
              </c:numCache>
            </c:numRef>
          </c:val>
          <c:smooth val="1"/>
        </c:ser>
        <c:ser>
          <c:idx val="1"/>
          <c:order val="1"/>
          <c:tx>
            <c:v>DPH</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Data!$S$3:$S$48</c:f>
              <c:numCache>
                <c:ptCount val="46"/>
                <c:pt idx="0">
                  <c:v>-1.37331</c:v>
                </c:pt>
                <c:pt idx="1">
                  <c:v>-1.3733099999999998</c:v>
                </c:pt>
                <c:pt idx="2">
                  <c:v>-1.37331</c:v>
                </c:pt>
                <c:pt idx="3">
                  <c:v>-1.3733099999999998</c:v>
                </c:pt>
                <c:pt idx="4">
                  <c:v>-1.37331</c:v>
                </c:pt>
                <c:pt idx="5">
                  <c:v>-1.37331</c:v>
                </c:pt>
                <c:pt idx="6">
                  <c:v>-1.3733099999999998</c:v>
                </c:pt>
                <c:pt idx="7">
                  <c:v>-1.37331</c:v>
                </c:pt>
                <c:pt idx="8">
                  <c:v>-0.9785493000000001</c:v>
                </c:pt>
                <c:pt idx="9">
                  <c:v>-0.9785493000000001</c:v>
                </c:pt>
                <c:pt idx="10">
                  <c:v>-0.9785493</c:v>
                </c:pt>
                <c:pt idx="11">
                  <c:v>-0.9785493000000001</c:v>
                </c:pt>
                <c:pt idx="12">
                  <c:v>-0.9785492999999998</c:v>
                </c:pt>
                <c:pt idx="13">
                  <c:v>-0.9785493000000001</c:v>
                </c:pt>
                <c:pt idx="14">
                  <c:v>-0.9785493</c:v>
                </c:pt>
                <c:pt idx="15">
                  <c:v>-0.9785493000000001</c:v>
                </c:pt>
                <c:pt idx="16">
                  <c:v>-0.9785493</c:v>
                </c:pt>
                <c:pt idx="17">
                  <c:v>-0.9785493000000001</c:v>
                </c:pt>
                <c:pt idx="18">
                  <c:v>-0.9785493000000001</c:v>
                </c:pt>
                <c:pt idx="19">
                  <c:v>-0.9785493000000002</c:v>
                </c:pt>
                <c:pt idx="20">
                  <c:v>-0.9785493</c:v>
                </c:pt>
                <c:pt idx="21">
                  <c:v>-0.9785493000000001</c:v>
                </c:pt>
                <c:pt idx="22">
                  <c:v>-0.9785493000000001</c:v>
                </c:pt>
                <c:pt idx="23">
                  <c:v>-0.9785493000000001</c:v>
                </c:pt>
                <c:pt idx="24">
                  <c:v>-0.9785493</c:v>
                </c:pt>
                <c:pt idx="25">
                  <c:v>-0.9785493</c:v>
                </c:pt>
                <c:pt idx="26">
                  <c:v>-0.9785493000000001</c:v>
                </c:pt>
                <c:pt idx="27">
                  <c:v>-0.9785493</c:v>
                </c:pt>
                <c:pt idx="28">
                  <c:v>-0.9785493000000001</c:v>
                </c:pt>
                <c:pt idx="29">
                  <c:v>-0.9785493000000001</c:v>
                </c:pt>
                <c:pt idx="30">
                  <c:v>-0.9785493</c:v>
                </c:pt>
                <c:pt idx="31">
                  <c:v>-0.9785493</c:v>
                </c:pt>
                <c:pt idx="32">
                  <c:v>-0.9785493000000001</c:v>
                </c:pt>
                <c:pt idx="33">
                  <c:v>-0.9785493000000001</c:v>
                </c:pt>
                <c:pt idx="34">
                  <c:v>-0.9785493000000001</c:v>
                </c:pt>
                <c:pt idx="35">
                  <c:v>-0.9785493000000001</c:v>
                </c:pt>
                <c:pt idx="36">
                  <c:v>-0.9785493</c:v>
                </c:pt>
                <c:pt idx="37">
                  <c:v>-0.9785493</c:v>
                </c:pt>
                <c:pt idx="38">
                  <c:v>-0.9785493000000001</c:v>
                </c:pt>
                <c:pt idx="39">
                  <c:v>-0.9785493000000001</c:v>
                </c:pt>
                <c:pt idx="40">
                  <c:v>-0.9785493000000001</c:v>
                </c:pt>
                <c:pt idx="41">
                  <c:v>-0.9785492999999998</c:v>
                </c:pt>
                <c:pt idx="42">
                  <c:v>-0.9785493000000002</c:v>
                </c:pt>
                <c:pt idx="43">
                  <c:v>-0.9785493000000001</c:v>
                </c:pt>
                <c:pt idx="44">
                  <c:v>-0.9785493</c:v>
                </c:pt>
                <c:pt idx="45">
                  <c:v>-0.9785493</c:v>
                </c:pt>
              </c:numCache>
            </c:numRef>
          </c:val>
          <c:smooth val="1"/>
        </c:ser>
        <c:ser>
          <c:idx val="2"/>
          <c:order val="2"/>
          <c:tx>
            <c:v>Celková zmena</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Data!$T$3:$T$48</c:f>
              <c:numCache>
                <c:ptCount val="46"/>
                <c:pt idx="0">
                  <c:v>1.857105480933408</c:v>
                </c:pt>
                <c:pt idx="1">
                  <c:v>1.5200233333333248</c:v>
                </c:pt>
                <c:pt idx="2">
                  <c:v>1.0591110526315828</c:v>
                </c:pt>
                <c:pt idx="3">
                  <c:v>1.1610900000000008</c:v>
                </c:pt>
                <c:pt idx="4">
                  <c:v>0.6435471428571429</c:v>
                </c:pt>
                <c:pt idx="5">
                  <c:v>0.17305363636363968</c:v>
                </c:pt>
                <c:pt idx="6">
                  <c:v>-0.2565273913043531</c:v>
                </c:pt>
                <c:pt idx="7">
                  <c:v>-0.6503099999999982</c:v>
                </c:pt>
                <c:pt idx="8">
                  <c:v>-0.6178292999999989</c:v>
                </c:pt>
                <c:pt idx="9">
                  <c:v>-0.92224160769231</c:v>
                </c:pt>
                <c:pt idx="10">
                  <c:v>-0.9100307814814814</c:v>
                </c:pt>
                <c:pt idx="11">
                  <c:v>-0.8986921571428617</c:v>
                </c:pt>
                <c:pt idx="12">
                  <c:v>-0.8881355068965539</c:v>
                </c:pt>
                <c:pt idx="13">
                  <c:v>-0.8782826333333337</c:v>
                </c:pt>
                <c:pt idx="14">
                  <c:v>-0.8690654290322564</c:v>
                </c:pt>
                <c:pt idx="15">
                  <c:v>-0.8604242999999967</c:v>
                </c:pt>
                <c:pt idx="16">
                  <c:v>-0.8343027848484934</c:v>
                </c:pt>
                <c:pt idx="17">
                  <c:v>-0.8033688588235243</c:v>
                </c:pt>
                <c:pt idx="18">
                  <c:v>-0.67683115714286</c:v>
                </c:pt>
                <c:pt idx="19">
                  <c:v>-0.45821221666666634</c:v>
                </c:pt>
                <c:pt idx="20">
                  <c:v>-0.2708699756756838</c:v>
                </c:pt>
                <c:pt idx="21">
                  <c:v>-0.09338785263157623</c:v>
                </c:pt>
                <c:pt idx="22">
                  <c:v>0.07499262307692689</c:v>
                </c:pt>
                <c:pt idx="23">
                  <c:v>0.23495407500000476</c:v>
                </c:pt>
                <c:pt idx="24">
                  <c:v>0.38711252926829853</c:v>
                </c:pt>
                <c:pt idx="25">
                  <c:v>0.5320253428571496</c:v>
                </c:pt>
                <c:pt idx="26">
                  <c:v>0.6701980255813942</c:v>
                </c:pt>
                <c:pt idx="27">
                  <c:v>0.802090131818182</c:v>
                </c:pt>
                <c:pt idx="28">
                  <c:v>0.7393203666666617</c:v>
                </c:pt>
                <c:pt idx="29">
                  <c:v>0.6792797217391362</c:v>
                </c:pt>
                <c:pt idx="30">
                  <c:v>0.6217939978723414</c:v>
                </c:pt>
                <c:pt idx="31">
                  <c:v>0.5667035125000032</c:v>
                </c:pt>
                <c:pt idx="32">
                  <c:v>0.5138616183673452</c:v>
                </c:pt>
                <c:pt idx="33">
                  <c:v>0.46313340000000136</c:v>
                </c:pt>
                <c:pt idx="34">
                  <c:v>0.4143945235294084</c:v>
                </c:pt>
                <c:pt idx="35">
                  <c:v>0.36753021923077545</c:v>
                </c:pt>
                <c:pt idx="36">
                  <c:v>0.41093528490566456</c:v>
                </c:pt>
                <c:pt idx="37">
                  <c:v>0.5977596444444465</c:v>
                </c:pt>
                <c:pt idx="38">
                  <c:v>0.8600085727272746</c:v>
                </c:pt>
                <c:pt idx="39">
                  <c:v>1.1128914678571378</c:v>
                </c:pt>
                <c:pt idx="40">
                  <c:v>1.3569012789473636</c:v>
                </c:pt>
                <c:pt idx="41">
                  <c:v>1.5924969586206916</c:v>
                </c:pt>
                <c:pt idx="42">
                  <c:v>1.8201063440677983</c:v>
                </c:pt>
                <c:pt idx="43">
                  <c:v>2.040128750000002</c:v>
                </c:pt>
                <c:pt idx="44">
                  <c:v>2.252937306557379</c:v>
                </c:pt>
                <c:pt idx="45">
                  <c:v>2.4588810709677436</c:v>
                </c:pt>
              </c:numCache>
            </c:numRef>
          </c:val>
          <c:smooth val="1"/>
        </c:ser>
        <c:axId val="35899559"/>
        <c:axId val="54660576"/>
      </c:lineChart>
      <c:catAx>
        <c:axId val="35899559"/>
        <c:scaling>
          <c:orientation val="minMax"/>
        </c:scaling>
        <c:axPos val="b"/>
        <c:title>
          <c:tx>
            <c:rich>
              <a:bodyPr vert="horz" rot="0" anchor="ctr"/>
              <a:lstStyle/>
              <a:p>
                <a:pPr algn="ctr">
                  <a:defRPr/>
                </a:pPr>
                <a:r>
                  <a:rPr lang="en-US" cap="none" sz="1000" b="1" i="0" u="none" baseline="0">
                    <a:latin typeface="Arial"/>
                    <a:ea typeface="Arial"/>
                    <a:cs typeface="Arial"/>
                  </a:rPr>
                  <a:t>Hrubá mesačná mzda (v Sk)</a:t>
                </a:r>
              </a:p>
            </c:rich>
          </c:tx>
          <c:layout/>
          <c:overlay val="0"/>
          <c:spPr>
            <a:noFill/>
            <a:ln>
              <a:noFill/>
            </a:ln>
          </c:spPr>
        </c:title>
        <c:delete val="0"/>
        <c:numFmt formatCode="General" sourceLinked="1"/>
        <c:majorTickMark val="out"/>
        <c:minorTickMark val="none"/>
        <c:tickLblPos val="nextTo"/>
        <c:crossAx val="54660576"/>
        <c:crosses val="autoZero"/>
        <c:auto val="1"/>
        <c:lblOffset val="100"/>
        <c:noMultiLvlLbl val="0"/>
      </c:catAx>
      <c:valAx>
        <c:axId val="54660576"/>
        <c:scaling>
          <c:orientation val="minMax"/>
        </c:scaling>
        <c:axPos val="l"/>
        <c:title>
          <c:tx>
            <c:rich>
              <a:bodyPr vert="horz" rot="-5400000" anchor="ctr"/>
              <a:lstStyle/>
              <a:p>
                <a:pPr algn="ctr">
                  <a:defRPr/>
                </a:pPr>
                <a:r>
                  <a:rPr lang="en-US" cap="none" sz="1000" b="1" i="0" u="none" baseline="0">
                    <a:latin typeface="Arial"/>
                    <a:ea typeface="Arial"/>
                    <a:cs typeface="Arial"/>
                  </a:rPr>
                  <a:t>Zmena príjmu (v %)</a:t>
                </a:r>
              </a:p>
            </c:rich>
          </c:tx>
          <c:layout/>
          <c:overlay val="0"/>
          <c:spPr>
            <a:noFill/>
            <a:ln>
              <a:noFill/>
            </a:ln>
          </c:spPr>
        </c:title>
        <c:majorGridlines/>
        <c:delete val="0"/>
        <c:numFmt formatCode="General" sourceLinked="1"/>
        <c:majorTickMark val="out"/>
        <c:minorTickMark val="none"/>
        <c:tickLblPos val="nextTo"/>
        <c:crossAx val="3589955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Dopad daňovej reformy na rodinu daňovníka s pracujúcou manželkou (12 000,-Sk mesačne hrubého) 
a 2 deťmi
</a:t>
            </a:r>
            <a:r>
              <a:rPr lang="en-US" cap="none" sz="900" b="1" i="0" u="none" baseline="0">
                <a:latin typeface="Arial"/>
                <a:ea typeface="Arial"/>
                <a:cs typeface="Arial"/>
              </a:rPr>
              <a:t>bez vplyvu spotrebných daní, pre výpočet dopadov zvýšenia DPH sa počítalo, že 90% spoločného príjmu sa spotrebuje, deti si uplatňuje daňovník</a:t>
            </a:r>
          </a:p>
        </c:rich>
      </c:tx>
      <c:layout/>
      <c:spPr>
        <a:noFill/>
        <a:ln>
          <a:noFill/>
        </a:ln>
      </c:spPr>
    </c:title>
    <c:plotArea>
      <c:layout/>
      <c:lineChart>
        <c:grouping val="standard"/>
        <c:varyColors val="0"/>
        <c:ser>
          <c:idx val="0"/>
          <c:order val="0"/>
          <c:tx>
            <c:v>Priame dane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Data!$V$3:$V$48</c:f>
              <c:numCache>
                <c:ptCount val="46"/>
                <c:pt idx="0">
                  <c:v>5.377803073420599</c:v>
                </c:pt>
                <c:pt idx="1">
                  <c:v>4.781111111111103</c:v>
                </c:pt>
                <c:pt idx="2">
                  <c:v>3.8008421052631616</c:v>
                </c:pt>
                <c:pt idx="3">
                  <c:v>3.834400000000001</c:v>
                </c:pt>
                <c:pt idx="4">
                  <c:v>3.254952380952381</c:v>
                </c:pt>
                <c:pt idx="5">
                  <c:v>2.7281818181818216</c:v>
                </c:pt>
                <c:pt idx="6">
                  <c:v>2.2472173913043423</c:v>
                </c:pt>
                <c:pt idx="7">
                  <c:v>1.8063333333333351</c:v>
                </c:pt>
                <c:pt idx="8">
                  <c:v>1.400720000000001</c:v>
                </c:pt>
                <c:pt idx="9">
                  <c:v>1.0263076923076928</c:v>
                </c:pt>
                <c:pt idx="10">
                  <c:v>0.6796296296296296</c:v>
                </c:pt>
                <c:pt idx="11">
                  <c:v>0.508428571428567</c:v>
                </c:pt>
                <c:pt idx="12">
                  <c:v>0.5042068965517219</c:v>
                </c:pt>
                <c:pt idx="13">
                  <c:v>0.5002666666666664</c:v>
                </c:pt>
                <c:pt idx="14">
                  <c:v>0.49658064516129197</c:v>
                </c:pt>
                <c:pt idx="15">
                  <c:v>0.4931250000000034</c:v>
                </c:pt>
                <c:pt idx="16">
                  <c:v>0.5078828787878648</c:v>
                </c:pt>
                <c:pt idx="17">
                  <c:v>0.528121617647064</c:v>
                </c:pt>
                <c:pt idx="18">
                  <c:v>0.5472038571428597</c:v>
                </c:pt>
                <c:pt idx="19">
                  <c:v>0.5652259722222324</c:v>
                </c:pt>
                <c:pt idx="20">
                  <c:v>0.7293009459459378</c:v>
                </c:pt>
                <c:pt idx="21">
                  <c:v>0.9062140789473712</c:v>
                </c:pt>
                <c:pt idx="22">
                  <c:v>1.0740547435897287</c:v>
                </c:pt>
                <c:pt idx="23">
                  <c:v>1.3851740243902497</c:v>
                </c:pt>
                <c:pt idx="24">
                  <c:v>1.3851740243902497</c:v>
                </c:pt>
                <c:pt idx="25">
                  <c:v>1.5296222619047686</c:v>
                </c:pt>
                <c:pt idx="26">
                  <c:v>1.667351976744185</c:v>
                </c:pt>
                <c:pt idx="27">
                  <c:v>1.7988212500000003</c:v>
                </c:pt>
                <c:pt idx="28">
                  <c:v>1.7356474444444394</c:v>
                </c:pt>
                <c:pt idx="29">
                  <c:v>1.6752203260869625</c:v>
                </c:pt>
                <c:pt idx="30">
                  <c:v>1.617364574468086</c:v>
                </c:pt>
                <c:pt idx="31">
                  <c:v>1.56191947916667</c:v>
                </c:pt>
                <c:pt idx="32">
                  <c:v>1.5087374489795902</c:v>
                </c:pt>
                <c:pt idx="33">
                  <c:v>1.4576827000000014</c:v>
                </c:pt>
                <c:pt idx="34">
                  <c:v>1.4086300980392124</c:v>
                </c:pt>
                <c:pt idx="35">
                  <c:v>1.3614641346153908</c:v>
                </c:pt>
                <c:pt idx="36">
                  <c:v>1.404578924528306</c:v>
                </c:pt>
                <c:pt idx="37">
                  <c:v>1.5452348703703744</c:v>
                </c:pt>
                <c:pt idx="38">
                  <c:v>1.6807760545454586</c:v>
                </c:pt>
                <c:pt idx="39">
                  <c:v>1.9307264821428523</c:v>
                </c:pt>
                <c:pt idx="40">
                  <c:v>2.177555842105265</c:v>
                </c:pt>
                <c:pt idx="41">
                  <c:v>2.415873844827588</c:v>
                </c:pt>
                <c:pt idx="42">
                  <c:v>2.6461132711864424</c:v>
                </c:pt>
                <c:pt idx="43">
                  <c:v>2.868678050000002</c:v>
                </c:pt>
                <c:pt idx="44">
                  <c:v>3.0839456229508215</c:v>
                </c:pt>
                <c:pt idx="45">
                  <c:v>3.292269080645163</c:v>
                </c:pt>
              </c:numCache>
            </c:numRef>
          </c:val>
          <c:smooth val="1"/>
        </c:ser>
        <c:ser>
          <c:idx val="1"/>
          <c:order val="1"/>
          <c:tx>
            <c:v>DPH</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Data!$W$3:$W$48</c:f>
              <c:numCache>
                <c:ptCount val="46"/>
                <c:pt idx="0">
                  <c:v>-1.77</c:v>
                </c:pt>
                <c:pt idx="1">
                  <c:v>-1.77</c:v>
                </c:pt>
                <c:pt idx="2">
                  <c:v>-1.37</c:v>
                </c:pt>
                <c:pt idx="3">
                  <c:v>-1.37</c:v>
                </c:pt>
                <c:pt idx="4">
                  <c:v>-1.37</c:v>
                </c:pt>
                <c:pt idx="5">
                  <c:v>-1.37</c:v>
                </c:pt>
                <c:pt idx="6">
                  <c:v>-1.37</c:v>
                </c:pt>
                <c:pt idx="7">
                  <c:v>-1.37</c:v>
                </c:pt>
                <c:pt idx="8">
                  <c:v>-1.37</c:v>
                </c:pt>
                <c:pt idx="9">
                  <c:v>-1.37</c:v>
                </c:pt>
                <c:pt idx="10">
                  <c:v>-1.37</c:v>
                </c:pt>
                <c:pt idx="11">
                  <c:v>-0.98</c:v>
                </c:pt>
                <c:pt idx="12">
                  <c:v>-0.98</c:v>
                </c:pt>
                <c:pt idx="13">
                  <c:v>-0.98</c:v>
                </c:pt>
                <c:pt idx="14">
                  <c:v>-0.98</c:v>
                </c:pt>
                <c:pt idx="15">
                  <c:v>-0.98</c:v>
                </c:pt>
                <c:pt idx="16">
                  <c:v>-0.98</c:v>
                </c:pt>
                <c:pt idx="17">
                  <c:v>-0.98</c:v>
                </c:pt>
                <c:pt idx="18">
                  <c:v>-0.98</c:v>
                </c:pt>
                <c:pt idx="19">
                  <c:v>-0.98</c:v>
                </c:pt>
                <c:pt idx="20">
                  <c:v>-0.98</c:v>
                </c:pt>
                <c:pt idx="21">
                  <c:v>-0.98</c:v>
                </c:pt>
                <c:pt idx="22">
                  <c:v>-0.98</c:v>
                </c:pt>
                <c:pt idx="23">
                  <c:v>-0.98</c:v>
                </c:pt>
                <c:pt idx="24">
                  <c:v>-0.98</c:v>
                </c:pt>
                <c:pt idx="25">
                  <c:v>-0.98</c:v>
                </c:pt>
                <c:pt idx="26">
                  <c:v>-0.98</c:v>
                </c:pt>
                <c:pt idx="27">
                  <c:v>-0.98</c:v>
                </c:pt>
                <c:pt idx="28">
                  <c:v>-0.98</c:v>
                </c:pt>
                <c:pt idx="29">
                  <c:v>-0.98</c:v>
                </c:pt>
                <c:pt idx="30">
                  <c:v>-0.98</c:v>
                </c:pt>
                <c:pt idx="31">
                  <c:v>-0.98</c:v>
                </c:pt>
                <c:pt idx="32">
                  <c:v>-0.98</c:v>
                </c:pt>
                <c:pt idx="33">
                  <c:v>-0.98</c:v>
                </c:pt>
                <c:pt idx="34">
                  <c:v>-0.98</c:v>
                </c:pt>
                <c:pt idx="35">
                  <c:v>-0.98</c:v>
                </c:pt>
                <c:pt idx="36">
                  <c:v>-0.98</c:v>
                </c:pt>
                <c:pt idx="37">
                  <c:v>-0.98</c:v>
                </c:pt>
                <c:pt idx="38">
                  <c:v>-0.98</c:v>
                </c:pt>
                <c:pt idx="39">
                  <c:v>-0.98</c:v>
                </c:pt>
                <c:pt idx="40">
                  <c:v>-0.98</c:v>
                </c:pt>
                <c:pt idx="41">
                  <c:v>-0.98</c:v>
                </c:pt>
                <c:pt idx="42">
                  <c:v>-0.98</c:v>
                </c:pt>
                <c:pt idx="43">
                  <c:v>-0.98</c:v>
                </c:pt>
                <c:pt idx="44">
                  <c:v>-0.98</c:v>
                </c:pt>
                <c:pt idx="45">
                  <c:v>-0.98</c:v>
                </c:pt>
              </c:numCache>
            </c:numRef>
          </c:val>
          <c:smooth val="1"/>
        </c:ser>
        <c:ser>
          <c:idx val="2"/>
          <c:order val="2"/>
          <c:tx>
            <c:v>celková zmena</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Data!$X$3:$X$48</c:f>
              <c:numCache>
                <c:ptCount val="46"/>
                <c:pt idx="0">
                  <c:v>4.817308587933973</c:v>
                </c:pt>
                <c:pt idx="1">
                  <c:v>4.1917701111111025</c:v>
                </c:pt>
                <c:pt idx="2">
                  <c:v>3.1494652105263192</c:v>
                </c:pt>
                <c:pt idx="3">
                  <c:v>3.127190800000001</c:v>
                </c:pt>
                <c:pt idx="4">
                  <c:v>2.4972282380952384</c:v>
                </c:pt>
                <c:pt idx="5">
                  <c:v>1.9245350000000034</c:v>
                </c:pt>
                <c:pt idx="6">
                  <c:v>1.4016411739130379</c:v>
                </c:pt>
                <c:pt idx="7">
                  <c:v>0.9223218333333351</c:v>
                </c:pt>
                <c:pt idx="8">
                  <c:v>0.481348040000001</c:v>
                </c:pt>
                <c:pt idx="9">
                  <c:v>0.07429530769230819</c:v>
                </c:pt>
                <c:pt idx="10">
                  <c:v>-0.3026053703703706</c:v>
                </c:pt>
                <c:pt idx="11">
                  <c:v>-0.5018702857142903</c:v>
                </c:pt>
                <c:pt idx="12">
                  <c:v>-0.5322203793103473</c:v>
                </c:pt>
                <c:pt idx="13">
                  <c:v>-0.5605471333333336</c:v>
                </c:pt>
                <c:pt idx="14">
                  <c:v>-0.3451254838709661</c:v>
                </c:pt>
                <c:pt idx="15">
                  <c:v>-0.3651937499999965</c:v>
                </c:pt>
                <c:pt idx="16">
                  <c:v>-0.3660416666666808</c:v>
                </c:pt>
                <c:pt idx="17">
                  <c:v>-0.36049073529411246</c:v>
                </c:pt>
                <c:pt idx="18">
                  <c:v>-0.3552569999999974</c:v>
                </c:pt>
                <c:pt idx="19">
                  <c:v>-0.35031402777776766</c:v>
                </c:pt>
                <c:pt idx="20">
                  <c:v>-0.19861121621622446</c:v>
                </c:pt>
                <c:pt idx="21">
                  <c:v>-0.03341907894736584</c:v>
                </c:pt>
                <c:pt idx="22">
                  <c:v>0.12330166666665177</c:v>
                </c:pt>
                <c:pt idx="23">
                  <c:v>0.6930293975609815</c:v>
                </c:pt>
                <c:pt idx="24">
                  <c:v>0.6930293975609815</c:v>
                </c:pt>
                <c:pt idx="25">
                  <c:v>0.8306584761904828</c:v>
                </c:pt>
                <c:pt idx="26">
                  <c:v>0.9618862023255803</c:v>
                </c:pt>
                <c:pt idx="27">
                  <c:v>1.087149031818182</c:v>
                </c:pt>
                <c:pt idx="28">
                  <c:v>1.0180446244444394</c:v>
                </c:pt>
                <c:pt idx="29">
                  <c:v>0.951944756521745</c:v>
                </c:pt>
                <c:pt idx="30">
                  <c:v>0.8886576489361712</c:v>
                </c:pt>
                <c:pt idx="31">
                  <c:v>0.8280075041666698</c:v>
                </c:pt>
                <c:pt idx="32">
                  <c:v>0.7698328755102024</c:v>
                </c:pt>
                <c:pt idx="33">
                  <c:v>0.7139852320000014</c:v>
                </c:pt>
                <c:pt idx="34">
                  <c:v>0.6603276921568594</c:v>
                </c:pt>
                <c:pt idx="35">
                  <c:v>0.60873390384616</c:v>
                </c:pt>
                <c:pt idx="36">
                  <c:v>0.6475879566037777</c:v>
                </c:pt>
                <c:pt idx="37">
                  <c:v>0.7841409703703744</c:v>
                </c:pt>
                <c:pt idx="38">
                  <c:v>0.915728420000004</c:v>
                </c:pt>
                <c:pt idx="39">
                  <c:v>1.161866317857138</c:v>
                </c:pt>
                <c:pt idx="40">
                  <c:v>1.4050169210526333</c:v>
                </c:pt>
                <c:pt idx="41">
                  <c:v>1.6397830206896566</c:v>
                </c:pt>
                <c:pt idx="42">
                  <c:v>1.8665909474576288</c:v>
                </c:pt>
                <c:pt idx="43">
                  <c:v>2.085838610000002</c:v>
                </c:pt>
                <c:pt idx="44">
                  <c:v>2.297897824590166</c:v>
                </c:pt>
                <c:pt idx="45">
                  <c:v>2.5031164193548405</c:v>
                </c:pt>
              </c:numCache>
            </c:numRef>
          </c:val>
          <c:smooth val="1"/>
        </c:ser>
        <c:axId val="22183137"/>
        <c:axId val="65430506"/>
      </c:lineChart>
      <c:catAx>
        <c:axId val="22183137"/>
        <c:scaling>
          <c:orientation val="minMax"/>
        </c:scaling>
        <c:axPos val="b"/>
        <c:title>
          <c:tx>
            <c:rich>
              <a:bodyPr vert="horz" rot="0" anchor="ctr"/>
              <a:lstStyle/>
              <a:p>
                <a:pPr algn="ctr">
                  <a:defRPr/>
                </a:pPr>
                <a:r>
                  <a:rPr lang="en-US" cap="none" sz="1000" b="1" i="0" u="none" baseline="0">
                    <a:latin typeface="Arial"/>
                    <a:ea typeface="Arial"/>
                    <a:cs typeface="Arial"/>
                  </a:rPr>
                  <a:t>Hrubá mesačná mzda (v Sk)</a:t>
                </a:r>
              </a:p>
            </c:rich>
          </c:tx>
          <c:layout/>
          <c:overlay val="0"/>
          <c:spPr>
            <a:noFill/>
            <a:ln>
              <a:noFill/>
            </a:ln>
          </c:spPr>
        </c:title>
        <c:delete val="0"/>
        <c:numFmt formatCode="General" sourceLinked="1"/>
        <c:majorTickMark val="out"/>
        <c:minorTickMark val="none"/>
        <c:tickLblPos val="nextTo"/>
        <c:crossAx val="65430506"/>
        <c:crosses val="autoZero"/>
        <c:auto val="1"/>
        <c:lblOffset val="100"/>
        <c:noMultiLvlLbl val="0"/>
      </c:catAx>
      <c:valAx>
        <c:axId val="65430506"/>
        <c:scaling>
          <c:orientation val="minMax"/>
        </c:scaling>
        <c:axPos val="l"/>
        <c:title>
          <c:tx>
            <c:rich>
              <a:bodyPr vert="horz" rot="-5400000" anchor="ctr"/>
              <a:lstStyle/>
              <a:p>
                <a:pPr algn="ctr">
                  <a:defRPr/>
                </a:pPr>
                <a:r>
                  <a:rPr lang="en-US" cap="none" sz="1000" b="1" i="0" u="none" baseline="0">
                    <a:latin typeface="Arial"/>
                    <a:ea typeface="Arial"/>
                    <a:cs typeface="Arial"/>
                  </a:rPr>
                  <a:t>Zmena príjmu (v %)</a:t>
                </a:r>
              </a:p>
            </c:rich>
          </c:tx>
          <c:layout/>
          <c:overlay val="0"/>
          <c:spPr>
            <a:noFill/>
            <a:ln>
              <a:noFill/>
            </a:ln>
          </c:spPr>
        </c:title>
        <c:majorGridlines/>
        <c:delete val="0"/>
        <c:numFmt formatCode="General" sourceLinked="1"/>
        <c:majorTickMark val="out"/>
        <c:minorTickMark val="none"/>
        <c:tickLblPos val="nextTo"/>
        <c:crossAx val="2218313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Dopad daňovej reformy na daňovníka z modelového príkladu pri rôznej výške jeho mesačného hrubého príjmu </a:t>
            </a:r>
            <a:r>
              <a:rPr lang="en-US" cap="none" sz="900" b="1" i="0" u="none" baseline="0">
                <a:latin typeface="Arial"/>
                <a:ea typeface="Arial"/>
                <a:cs typeface="Arial"/>
              </a:rPr>
              <a:t>(rodina spotrebuje spotrebuje 90 % príjmu, manželka zarobí 12 000,- Sk mesačne hrubého a majú 2 deti, 
 zohľadnené sú aj spotrebné dane)</a:t>
            </a:r>
          </a:p>
        </c:rich>
      </c:tx>
      <c:layout/>
      <c:spPr>
        <a:noFill/>
        <a:ln>
          <a:noFill/>
        </a:ln>
      </c:spPr>
    </c:title>
    <c:plotArea>
      <c:layout/>
      <c:lineChart>
        <c:grouping val="standard"/>
        <c:varyColors val="0"/>
        <c:ser>
          <c:idx val="0"/>
          <c:order val="0"/>
          <c:tx>
            <c:v>Priame dane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Data!$Z$3:$Z$48</c:f>
              <c:numCache>
                <c:ptCount val="46"/>
                <c:pt idx="0">
                  <c:v>5.377803073420599</c:v>
                </c:pt>
                <c:pt idx="1">
                  <c:v>4.781111111111103</c:v>
                </c:pt>
                <c:pt idx="2">
                  <c:v>3.8008421052631616</c:v>
                </c:pt>
                <c:pt idx="3">
                  <c:v>3.834400000000001</c:v>
                </c:pt>
                <c:pt idx="4">
                  <c:v>3.254952380952381</c:v>
                </c:pt>
                <c:pt idx="5">
                  <c:v>2.7281818181818216</c:v>
                </c:pt>
                <c:pt idx="6">
                  <c:v>2.2472173913043423</c:v>
                </c:pt>
                <c:pt idx="7">
                  <c:v>1.8063333333333351</c:v>
                </c:pt>
                <c:pt idx="8">
                  <c:v>1.400720000000001</c:v>
                </c:pt>
                <c:pt idx="9">
                  <c:v>1.0263076923076928</c:v>
                </c:pt>
                <c:pt idx="10">
                  <c:v>0.6796296296296296</c:v>
                </c:pt>
                <c:pt idx="11">
                  <c:v>0.508428571428567</c:v>
                </c:pt>
                <c:pt idx="12">
                  <c:v>0.5042068965517219</c:v>
                </c:pt>
                <c:pt idx="13">
                  <c:v>0.5002666666666664</c:v>
                </c:pt>
                <c:pt idx="14">
                  <c:v>0.49658064516129197</c:v>
                </c:pt>
                <c:pt idx="15">
                  <c:v>0.4931250000000034</c:v>
                </c:pt>
                <c:pt idx="16">
                  <c:v>0.5078828787878648</c:v>
                </c:pt>
                <c:pt idx="17">
                  <c:v>0.528121617647064</c:v>
                </c:pt>
                <c:pt idx="18">
                  <c:v>0.5472038571428597</c:v>
                </c:pt>
                <c:pt idx="19">
                  <c:v>0.5652259722222324</c:v>
                </c:pt>
                <c:pt idx="20">
                  <c:v>0.7293009459459378</c:v>
                </c:pt>
                <c:pt idx="21">
                  <c:v>0.9062140789473712</c:v>
                </c:pt>
                <c:pt idx="22">
                  <c:v>1.0740547435897287</c:v>
                </c:pt>
                <c:pt idx="23">
                  <c:v>1.2335033750000048</c:v>
                </c:pt>
                <c:pt idx="24">
                  <c:v>1.3851740243902497</c:v>
                </c:pt>
                <c:pt idx="25">
                  <c:v>1.5296222619047686</c:v>
                </c:pt>
                <c:pt idx="26">
                  <c:v>1.667351976744185</c:v>
                </c:pt>
                <c:pt idx="27">
                  <c:v>1.7988212500000003</c:v>
                </c:pt>
                <c:pt idx="28">
                  <c:v>1.7356474444444394</c:v>
                </c:pt>
                <c:pt idx="29">
                  <c:v>1.6752203260869625</c:v>
                </c:pt>
                <c:pt idx="30">
                  <c:v>1.617364574468086</c:v>
                </c:pt>
                <c:pt idx="31">
                  <c:v>1.56191947916667</c:v>
                </c:pt>
                <c:pt idx="32">
                  <c:v>1.5087374489795902</c:v>
                </c:pt>
                <c:pt idx="33">
                  <c:v>1.4576827000000014</c:v>
                </c:pt>
                <c:pt idx="34">
                  <c:v>1.4086300980392124</c:v>
                </c:pt>
                <c:pt idx="35">
                  <c:v>1.3614641346153908</c:v>
                </c:pt>
                <c:pt idx="36">
                  <c:v>1.404578924528306</c:v>
                </c:pt>
                <c:pt idx="37">
                  <c:v>1.5452348703703744</c:v>
                </c:pt>
                <c:pt idx="38">
                  <c:v>1.6807760545454586</c:v>
                </c:pt>
                <c:pt idx="39">
                  <c:v>1.9307264821428523</c:v>
                </c:pt>
                <c:pt idx="40">
                  <c:v>2.177555842105265</c:v>
                </c:pt>
                <c:pt idx="41">
                  <c:v>2.415873844827588</c:v>
                </c:pt>
                <c:pt idx="42">
                  <c:v>2.6461132711864424</c:v>
                </c:pt>
                <c:pt idx="43">
                  <c:v>2.868678050000002</c:v>
                </c:pt>
                <c:pt idx="44">
                  <c:v>3.0839456229508215</c:v>
                </c:pt>
                <c:pt idx="45">
                  <c:v>3.292269080645163</c:v>
                </c:pt>
              </c:numCache>
            </c:numRef>
          </c:val>
          <c:smooth val="1"/>
        </c:ser>
        <c:ser>
          <c:idx val="1"/>
          <c:order val="1"/>
          <c:tx>
            <c:v>Spotrebné dane + DPH</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Data!$AA$3:$AA$48</c:f>
              <c:numCache>
                <c:ptCount val="46"/>
                <c:pt idx="0">
                  <c:v>-3.723818864162398</c:v>
                </c:pt>
                <c:pt idx="1">
                  <c:v>-3.677097074074074</c:v>
                </c:pt>
                <c:pt idx="2">
                  <c:v>-3.1819064912280703</c:v>
                </c:pt>
                <c:pt idx="3">
                  <c:v>-3.0914766666666664</c:v>
                </c:pt>
                <c:pt idx="4">
                  <c:v>-3.0096592063492067</c:v>
                </c:pt>
                <c:pt idx="5">
                  <c:v>-2.935279696969697</c:v>
                </c:pt>
                <c:pt idx="6">
                  <c:v>-2.867367971014492</c:v>
                </c:pt>
                <c:pt idx="7">
                  <c:v>-2.805115555555556</c:v>
                </c:pt>
                <c:pt idx="8">
                  <c:v>-2.747843333333333</c:v>
                </c:pt>
                <c:pt idx="9">
                  <c:v>-2.694976666666667</c:v>
                </c:pt>
                <c:pt idx="10">
                  <c:v>-2.646026049382716</c:v>
                </c:pt>
                <c:pt idx="11">
                  <c:v>-2.205811204761905</c:v>
                </c:pt>
                <c:pt idx="12">
                  <c:v>-2.1634918287356317</c:v>
                </c:pt>
                <c:pt idx="13">
                  <c:v>-2.1239937444444443</c:v>
                </c:pt>
                <c:pt idx="14">
                  <c:v>-2.087043923655914</c:v>
                </c:pt>
                <c:pt idx="15">
                  <c:v>-2.0524034666666666</c:v>
                </c:pt>
                <c:pt idx="16">
                  <c:v>-2.0198624313131313</c:v>
                </c:pt>
                <c:pt idx="17">
                  <c:v>-1.9892355745098038</c:v>
                </c:pt>
                <c:pt idx="18">
                  <c:v>-1.9603588238095238</c:v>
                </c:pt>
                <c:pt idx="19">
                  <c:v>-1.9330863370370373</c:v>
                </c:pt>
                <c:pt idx="20">
                  <c:v>-1.9072880387387385</c:v>
                </c:pt>
                <c:pt idx="21">
                  <c:v>-1.8828475456140352</c:v>
                </c:pt>
                <c:pt idx="22">
                  <c:v>-1.8596604111111112</c:v>
                </c:pt>
                <c:pt idx="23">
                  <c:v>-1.8376326333333335</c:v>
                </c:pt>
                <c:pt idx="24">
                  <c:v>-1.816679381300813</c:v>
                </c:pt>
                <c:pt idx="25">
                  <c:v>-1.796723903174603</c:v>
                </c:pt>
                <c:pt idx="26">
                  <c:v>-1.7776965868217054</c:v>
                </c:pt>
                <c:pt idx="27">
                  <c:v>-1.7595341484848486</c:v>
                </c:pt>
                <c:pt idx="28">
                  <c:v>-1.7421789296296295</c:v>
                </c:pt>
                <c:pt idx="29">
                  <c:v>-1.7255782855072466</c:v>
                </c:pt>
                <c:pt idx="30">
                  <c:v>-1.7096840517730496</c:v>
                </c:pt>
                <c:pt idx="31">
                  <c:v>-1.6944520777777776</c:v>
                </c:pt>
                <c:pt idx="32">
                  <c:v>-1.6798418170068028</c:v>
                </c:pt>
                <c:pt idx="33">
                  <c:v>-1.6658159666666665</c:v>
                </c:pt>
                <c:pt idx="34">
                  <c:v>-1.6523401496732026</c:v>
                </c:pt>
                <c:pt idx="35">
                  <c:v>-1.6393826333333334</c:v>
                </c:pt>
                <c:pt idx="36">
                  <c:v>-1.6269140798742139</c:v>
                </c:pt>
                <c:pt idx="37">
                  <c:v>-1.6149073246913581</c:v>
                </c:pt>
                <c:pt idx="38">
                  <c:v>-1.6033371787878787</c:v>
                </c:pt>
                <c:pt idx="39">
                  <c:v>-1.5921802523809523</c:v>
                </c:pt>
                <c:pt idx="40">
                  <c:v>-1.5814147970760233</c:v>
                </c:pt>
                <c:pt idx="41">
                  <c:v>-1.5710205643678161</c:v>
                </c:pt>
                <c:pt idx="42">
                  <c:v>-1.5609786785310735</c:v>
                </c:pt>
                <c:pt idx="43">
                  <c:v>-1.5512715222222224</c:v>
                </c:pt>
                <c:pt idx="44">
                  <c:v>-1.5418826333333335</c:v>
                </c:pt>
                <c:pt idx="45">
                  <c:v>-1.5327966118279568</c:v>
                </c:pt>
              </c:numCache>
            </c:numRef>
          </c:val>
          <c:smooth val="1"/>
        </c:ser>
        <c:ser>
          <c:idx val="2"/>
          <c:order val="2"/>
          <c:tx>
            <c:v>Celková zmena</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Data!$AB$3:$AB$48</c:f>
              <c:numCache>
                <c:ptCount val="46"/>
                <c:pt idx="0">
                  <c:v>1.6539842092582004</c:v>
                </c:pt>
                <c:pt idx="1">
                  <c:v>1.1040140370370288</c:v>
                </c:pt>
                <c:pt idx="2">
                  <c:v>0.6189356140350912</c:v>
                </c:pt>
                <c:pt idx="3">
                  <c:v>0.7429233333333345</c:v>
                </c:pt>
                <c:pt idx="4">
                  <c:v>0.24529317460317435</c:v>
                </c:pt>
                <c:pt idx="5">
                  <c:v>-0.20709787878787544</c:v>
                </c:pt>
                <c:pt idx="6">
                  <c:v>-0.6201505797101499</c:v>
                </c:pt>
                <c:pt idx="7">
                  <c:v>-0.9987822222222209</c:v>
                </c:pt>
                <c:pt idx="8">
                  <c:v>-1.347123333333332</c:v>
                </c:pt>
                <c:pt idx="9">
                  <c:v>-1.668668974358974</c:v>
                </c:pt>
                <c:pt idx="10">
                  <c:v>-1.9663964197530865</c:v>
                </c:pt>
                <c:pt idx="11">
                  <c:v>-1.697382633333338</c:v>
                </c:pt>
                <c:pt idx="12">
                  <c:v>-1.6592849321839098</c:v>
                </c:pt>
                <c:pt idx="13">
                  <c:v>-1.623727077777778</c:v>
                </c:pt>
                <c:pt idx="14">
                  <c:v>-1.590463278494622</c:v>
                </c:pt>
                <c:pt idx="15">
                  <c:v>-1.5592784666666633</c:v>
                </c:pt>
                <c:pt idx="16">
                  <c:v>-1.5119795525252666</c:v>
                </c:pt>
                <c:pt idx="17">
                  <c:v>-1.4611139568627398</c:v>
                </c:pt>
                <c:pt idx="18">
                  <c:v>-1.413154966666664</c:v>
                </c:pt>
                <c:pt idx="19">
                  <c:v>-1.3678603648148049</c:v>
                </c:pt>
                <c:pt idx="20">
                  <c:v>-1.177987092792801</c:v>
                </c:pt>
                <c:pt idx="21">
                  <c:v>-0.9766334666666641</c:v>
                </c:pt>
                <c:pt idx="22">
                  <c:v>-0.7856056675213825</c:v>
                </c:pt>
                <c:pt idx="23">
                  <c:v>-0.6041292583333286</c:v>
                </c:pt>
                <c:pt idx="24">
                  <c:v>-0.43150535691056335</c:v>
                </c:pt>
                <c:pt idx="25">
                  <c:v>-0.2671016412698344</c:v>
                </c:pt>
                <c:pt idx="26">
                  <c:v>-0.1103446100775205</c:v>
                </c:pt>
                <c:pt idx="27">
                  <c:v>0.03928710151515169</c:v>
                </c:pt>
                <c:pt idx="28">
                  <c:v>-0.006531485185190089</c:v>
                </c:pt>
                <c:pt idx="29">
                  <c:v>-0.05035795942028409</c:v>
                </c:pt>
                <c:pt idx="30">
                  <c:v>-0.09231947730496359</c:v>
                </c:pt>
                <c:pt idx="31">
                  <c:v>-0.13253259861110767</c:v>
                </c:pt>
                <c:pt idx="32">
                  <c:v>-0.17110436802721263</c:v>
                </c:pt>
                <c:pt idx="33">
                  <c:v>-0.2081332666666651</c:v>
                </c:pt>
                <c:pt idx="34">
                  <c:v>-0.2437100516339903</c:v>
                </c:pt>
                <c:pt idx="35">
                  <c:v>-0.2779184987179426</c:v>
                </c:pt>
                <c:pt idx="36">
                  <c:v>-0.22233515534590786</c:v>
                </c:pt>
                <c:pt idx="37">
                  <c:v>-0.06967245432098368</c:v>
                </c:pt>
                <c:pt idx="38">
                  <c:v>0.0774388757575799</c:v>
                </c:pt>
                <c:pt idx="39">
                  <c:v>0.33854622976189996</c:v>
                </c:pt>
                <c:pt idx="40">
                  <c:v>0.5961410450292417</c:v>
                </c:pt>
                <c:pt idx="41">
                  <c:v>0.8448532804597717</c:v>
                </c:pt>
                <c:pt idx="42">
                  <c:v>1.0851345926553688</c:v>
                </c:pt>
                <c:pt idx="43">
                  <c:v>1.3174065277777796</c:v>
                </c:pt>
                <c:pt idx="44">
                  <c:v>1.542062989617488</c:v>
                </c:pt>
                <c:pt idx="45">
                  <c:v>1.7594724688172063</c:v>
                </c:pt>
              </c:numCache>
            </c:numRef>
          </c:val>
          <c:smooth val="1"/>
        </c:ser>
        <c:axId val="52003643"/>
        <c:axId val="65379604"/>
      </c:lineChart>
      <c:catAx>
        <c:axId val="52003643"/>
        <c:scaling>
          <c:orientation val="minMax"/>
        </c:scaling>
        <c:axPos val="b"/>
        <c:title>
          <c:tx>
            <c:rich>
              <a:bodyPr vert="horz" rot="0" anchor="ctr"/>
              <a:lstStyle/>
              <a:p>
                <a:pPr algn="ctr">
                  <a:defRPr/>
                </a:pPr>
                <a:r>
                  <a:rPr lang="en-US" cap="none" sz="1000" b="1" i="0" u="none" baseline="0">
                    <a:latin typeface="Arial"/>
                    <a:ea typeface="Arial"/>
                    <a:cs typeface="Arial"/>
                  </a:rPr>
                  <a:t>Hrubý mesačný príjem (v Sk)</a:t>
                </a:r>
              </a:p>
            </c:rich>
          </c:tx>
          <c:layout/>
          <c:overlay val="0"/>
          <c:spPr>
            <a:noFill/>
            <a:ln>
              <a:noFill/>
            </a:ln>
          </c:spPr>
        </c:title>
        <c:delete val="0"/>
        <c:numFmt formatCode="General" sourceLinked="1"/>
        <c:majorTickMark val="out"/>
        <c:minorTickMark val="none"/>
        <c:tickLblPos val="nextTo"/>
        <c:crossAx val="65379604"/>
        <c:crosses val="autoZero"/>
        <c:auto val="1"/>
        <c:lblOffset val="100"/>
        <c:noMultiLvlLbl val="0"/>
      </c:catAx>
      <c:valAx>
        <c:axId val="65379604"/>
        <c:scaling>
          <c:orientation val="minMax"/>
        </c:scaling>
        <c:axPos val="l"/>
        <c:title>
          <c:tx>
            <c:rich>
              <a:bodyPr vert="horz" rot="-5400000" anchor="ctr"/>
              <a:lstStyle/>
              <a:p>
                <a:pPr algn="ctr">
                  <a:defRPr/>
                </a:pPr>
                <a:r>
                  <a:rPr lang="en-US" cap="none" sz="1000" b="1" i="0" u="none" baseline="0">
                    <a:latin typeface="Arial"/>
                    <a:ea typeface="Arial"/>
                    <a:cs typeface="Arial"/>
                  </a:rPr>
                  <a:t>Zmena príjmu (v %)</a:t>
                </a:r>
              </a:p>
            </c:rich>
          </c:tx>
          <c:layout/>
          <c:overlay val="0"/>
          <c:spPr>
            <a:noFill/>
            <a:ln>
              <a:noFill/>
            </a:ln>
          </c:spPr>
        </c:title>
        <c:majorGridlines/>
        <c:delete val="0"/>
        <c:numFmt formatCode="General" sourceLinked="1"/>
        <c:majorTickMark val="out"/>
        <c:minorTickMark val="none"/>
        <c:tickLblPos val="nextTo"/>
        <c:crossAx val="5200364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Porovnanie celkových dopadov daňovej reformy na rôzne typy daňovníkov
</a:t>
            </a:r>
            <a:r>
              <a:rPr lang="en-US" cap="none" sz="900" b="1" i="0" u="none" baseline="0">
                <a:latin typeface="Arial"/>
                <a:ea typeface="Arial"/>
                <a:cs typeface="Arial"/>
              </a:rPr>
              <a:t>po zohľadnení zmien v priamych daniach a DPH</a:t>
            </a:r>
          </a:p>
        </c:rich>
      </c:tx>
      <c:layout/>
      <c:spPr>
        <a:noFill/>
        <a:ln>
          <a:noFill/>
        </a:ln>
      </c:spPr>
    </c:title>
    <c:plotArea>
      <c:layout/>
      <c:lineChart>
        <c:grouping val="standard"/>
        <c:varyColors val="0"/>
        <c:ser>
          <c:idx val="0"/>
          <c:order val="0"/>
          <c:tx>
            <c:v>Slobodný dezdetný daňovník</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Data!$D$3:$D$48</c:f>
              <c:numCache>
                <c:ptCount val="46"/>
                <c:pt idx="0">
                  <c:v>0.5530541992818607</c:v>
                </c:pt>
                <c:pt idx="1">
                  <c:v>0.9686436666666636</c:v>
                </c:pt>
                <c:pt idx="2">
                  <c:v>1.7376912857142934</c:v>
                </c:pt>
                <c:pt idx="3">
                  <c:v>1.8584769999999986</c:v>
                </c:pt>
                <c:pt idx="4">
                  <c:v>0.9242455555555529</c:v>
                </c:pt>
                <c:pt idx="5">
                  <c:v>-0.13890999999999476</c:v>
                </c:pt>
                <c:pt idx="6">
                  <c:v>-1.0087645454545586</c:v>
                </c:pt>
                <c:pt idx="7">
                  <c:v>-1.7336433333333314</c:v>
                </c:pt>
                <c:pt idx="8">
                  <c:v>-1.8808484615384724</c:v>
                </c:pt>
                <c:pt idx="9">
                  <c:v>-1.8170242857142915</c:v>
                </c:pt>
                <c:pt idx="10">
                  <c:v>-1.7617100000000014</c:v>
                </c:pt>
                <c:pt idx="11">
                  <c:v>-1.7133100000000092</c:v>
                </c:pt>
                <c:pt idx="12">
                  <c:v>-1.670604117647064</c:v>
                </c:pt>
                <c:pt idx="13">
                  <c:v>-1.237882633333335</c:v>
                </c:pt>
                <c:pt idx="14">
                  <c:v>-1.2039177210526302</c:v>
                </c:pt>
                <c:pt idx="15">
                  <c:v>-1.1733492999999957</c:v>
                </c:pt>
                <c:pt idx="16">
                  <c:v>-1.0861619190476273</c:v>
                </c:pt>
                <c:pt idx="17">
                  <c:v>-0.7098158909090851</c:v>
                </c:pt>
                <c:pt idx="18">
                  <c:v>-0.3661956043478315</c:v>
                </c:pt>
                <c:pt idx="19">
                  <c:v>-0.051210341666666825</c:v>
                </c:pt>
                <c:pt idx="20">
                  <c:v>0.20977609999998692</c:v>
                </c:pt>
                <c:pt idx="21">
                  <c:v>0.4506866615384646</c:v>
                </c:pt>
                <c:pt idx="22">
                  <c:v>0.673751996296274</c:v>
                </c:pt>
                <c:pt idx="23">
                  <c:v>0.8808840928571489</c:v>
                </c:pt>
                <c:pt idx="24">
                  <c:v>1.0737312172413869</c:v>
                </c:pt>
                <c:pt idx="25">
                  <c:v>1.253721866666675</c:v>
                </c:pt>
                <c:pt idx="26">
                  <c:v>1.4221002161290301</c:v>
                </c:pt>
                <c:pt idx="27">
                  <c:v>1.5799549187499995</c:v>
                </c:pt>
                <c:pt idx="28">
                  <c:v>1.4707881242424166</c:v>
                </c:pt>
                <c:pt idx="29">
                  <c:v>1.3680429058823602</c:v>
                </c:pt>
                <c:pt idx="30">
                  <c:v>1.271168842857143</c:v>
                </c:pt>
                <c:pt idx="31">
                  <c:v>1.179676672222226</c:v>
                </c:pt>
                <c:pt idx="32">
                  <c:v>1.0931300243243216</c:v>
                </c:pt>
                <c:pt idx="33">
                  <c:v>1.0111384631578957</c:v>
                </c:pt>
                <c:pt idx="34">
                  <c:v>0.9333515974358924</c:v>
                </c:pt>
                <c:pt idx="35">
                  <c:v>0.8594540750000075</c:v>
                </c:pt>
                <c:pt idx="36">
                  <c:v>1.03229662682927</c:v>
                </c:pt>
                <c:pt idx="37">
                  <c:v>1.3653717238095258</c:v>
                </c:pt>
                <c:pt idx="38">
                  <c:v>1.6829549558139552</c:v>
                </c:pt>
                <c:pt idx="39">
                  <c:v>1.986102586363638</c:v>
                </c:pt>
                <c:pt idx="40">
                  <c:v>2.275776988888883</c:v>
                </c:pt>
                <c:pt idx="41">
                  <c:v>2.5528568521739072</c:v>
                </c:pt>
                <c:pt idx="42">
                  <c:v>2.818146082978725</c:v>
                </c:pt>
                <c:pt idx="43">
                  <c:v>3.0723815958333347</c:v>
                </c:pt>
                <c:pt idx="44">
                  <c:v>3.3162401489795936</c:v>
                </c:pt>
                <c:pt idx="45">
                  <c:v>3.5503443600000013</c:v>
                </c:pt>
              </c:numCache>
            </c:numRef>
          </c:val>
          <c:smooth val="1"/>
        </c:ser>
        <c:ser>
          <c:idx val="1"/>
          <c:order val="1"/>
          <c:tx>
            <c:v>Daňovník s nepracujúcou manželkou</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Data!$H$3:$H$48</c:f>
              <c:numCache>
                <c:ptCount val="46"/>
                <c:pt idx="0">
                  <c:v>-1.2422779371633657</c:v>
                </c:pt>
                <c:pt idx="1">
                  <c:v>-0.6980230000000032</c:v>
                </c:pt>
                <c:pt idx="2">
                  <c:v>0.30911985714286505</c:v>
                </c:pt>
                <c:pt idx="3">
                  <c:v>1.0644769999999932</c:v>
                </c:pt>
                <c:pt idx="4">
                  <c:v>1.651977000000002</c:v>
                </c:pt>
                <c:pt idx="5">
                  <c:v>2.1219770000000002</c:v>
                </c:pt>
                <c:pt idx="6">
                  <c:v>2.5065224545454443</c:v>
                </c:pt>
                <c:pt idx="7">
                  <c:v>2.8269769999999967</c:v>
                </c:pt>
                <c:pt idx="8">
                  <c:v>3.0981308461538486</c:v>
                </c:pt>
                <c:pt idx="9">
                  <c:v>4.066690000000002</c:v>
                </c:pt>
                <c:pt idx="10">
                  <c:v>4.82669</c:v>
                </c:pt>
                <c:pt idx="11">
                  <c:v>5.035690000000003</c:v>
                </c:pt>
                <c:pt idx="12">
                  <c:v>4.681395882352948</c:v>
                </c:pt>
                <c:pt idx="13">
                  <c:v>4.366467777777767</c:v>
                </c:pt>
                <c:pt idx="14">
                  <c:v>4.084690000000002</c:v>
                </c:pt>
                <c:pt idx="15">
                  <c:v>3.831090000000005</c:v>
                </c:pt>
                <c:pt idx="16">
                  <c:v>3.629934523809527</c:v>
                </c:pt>
                <c:pt idx="17">
                  <c:v>3.4568779545454627</c:v>
                </c:pt>
                <c:pt idx="18">
                  <c:v>3.9809348304347782</c:v>
                </c:pt>
                <c:pt idx="19">
                  <c:v>4.114789658333334</c:v>
                </c:pt>
                <c:pt idx="20">
                  <c:v>4.209136099999988</c:v>
                </c:pt>
                <c:pt idx="21">
                  <c:v>4.296225123076941</c:v>
                </c:pt>
                <c:pt idx="22">
                  <c:v>4.376863107407426</c:v>
                </c:pt>
                <c:pt idx="23">
                  <c:v>4.451741235714292</c:v>
                </c:pt>
                <c:pt idx="24">
                  <c:v>4.521455355172422</c:v>
                </c:pt>
                <c:pt idx="25">
                  <c:v>4.586521866666676</c:v>
                </c:pt>
                <c:pt idx="26">
                  <c:v>4.647390538709676</c:v>
                </c:pt>
                <c:pt idx="27">
                  <c:v>4.704454918750011</c:v>
                </c:pt>
                <c:pt idx="28">
                  <c:v>4.50060630606061</c:v>
                </c:pt>
                <c:pt idx="29">
                  <c:v>4.3087487882353015</c:v>
                </c:pt>
                <c:pt idx="30">
                  <c:v>4.127854557142857</c:v>
                </c:pt>
                <c:pt idx="31">
                  <c:v>3.9570100055555493</c:v>
                </c:pt>
                <c:pt idx="32">
                  <c:v>3.795400294594592</c:v>
                </c:pt>
                <c:pt idx="33">
                  <c:v>3.642296357894729</c:v>
                </c:pt>
                <c:pt idx="34">
                  <c:v>3.4970439051282094</c:v>
                </c:pt>
                <c:pt idx="35">
                  <c:v>3.3590540749999986</c:v>
                </c:pt>
                <c:pt idx="36">
                  <c:v>3.342199065853663</c:v>
                </c:pt>
                <c:pt idx="37">
                  <c:v>3.5792764857142876</c:v>
                </c:pt>
                <c:pt idx="38">
                  <c:v>3.8453735604651182</c:v>
                </c:pt>
                <c:pt idx="39">
                  <c:v>4.099375313636365</c:v>
                </c:pt>
                <c:pt idx="40">
                  <c:v>4.342088100000002</c:v>
                </c:pt>
                <c:pt idx="41">
                  <c:v>4.574248156521749</c:v>
                </c:pt>
                <c:pt idx="42">
                  <c:v>4.796529061702136</c:v>
                </c:pt>
                <c:pt idx="43">
                  <c:v>5.009548262500009</c:v>
                </c:pt>
                <c:pt idx="44">
                  <c:v>5.213872802040825</c:v>
                </c:pt>
                <c:pt idx="45">
                  <c:v>5.410024359999994</c:v>
                </c:pt>
              </c:numCache>
            </c:numRef>
          </c:val>
          <c:smooth val="1"/>
        </c:ser>
        <c:ser>
          <c:idx val="2"/>
          <c:order val="2"/>
          <c:tx>
            <c:v>Daňovník s nepracujúcou manželkou a 1 dieťaťom</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Data!$L$3:$L$48</c:f>
              <c:numCache>
                <c:ptCount val="46"/>
                <c:pt idx="0">
                  <c:v>4.813305545780968</c:v>
                </c:pt>
                <c:pt idx="1">
                  <c:v>4.298643666666666</c:v>
                </c:pt>
                <c:pt idx="2">
                  <c:v>4.0234055714285795</c:v>
                </c:pt>
                <c:pt idx="3">
                  <c:v>4.314476999999992</c:v>
                </c:pt>
                <c:pt idx="4">
                  <c:v>4.54086588888889</c:v>
                </c:pt>
                <c:pt idx="5">
                  <c:v>4.721977000000001</c:v>
                </c:pt>
                <c:pt idx="6">
                  <c:v>4.870158818181808</c:v>
                </c:pt>
                <c:pt idx="7">
                  <c:v>4.993643666666664</c:v>
                </c:pt>
                <c:pt idx="8">
                  <c:v>5.098130846153848</c:v>
                </c:pt>
                <c:pt idx="9">
                  <c:v>5.187691285714294</c:v>
                </c:pt>
                <c:pt idx="10">
                  <c:v>5.265310333333333</c:v>
                </c:pt>
                <c:pt idx="11">
                  <c:v>5.390977000000003</c:v>
                </c:pt>
                <c:pt idx="12">
                  <c:v>5.387278235294125</c:v>
                </c:pt>
                <c:pt idx="13">
                  <c:v>5.033134444444433</c:v>
                </c:pt>
                <c:pt idx="14">
                  <c:v>4.716268947368423</c:v>
                </c:pt>
                <c:pt idx="15">
                  <c:v>4.431090000000005</c:v>
                </c:pt>
                <c:pt idx="16">
                  <c:v>4.20136309523809</c:v>
                </c:pt>
                <c:pt idx="17">
                  <c:v>4.002332500000008</c:v>
                </c:pt>
                <c:pt idx="18">
                  <c:v>3.8206089130434817</c:v>
                </c:pt>
                <c:pt idx="19">
                  <c:v>3.753362291666667</c:v>
                </c:pt>
                <c:pt idx="20">
                  <c:v>4.241136099999988</c:v>
                </c:pt>
                <c:pt idx="21">
                  <c:v>4.326994353846172</c:v>
                </c:pt>
                <c:pt idx="22">
                  <c:v>4.406492737037029</c:v>
                </c:pt>
                <c:pt idx="23">
                  <c:v>4.480312664285721</c:v>
                </c:pt>
                <c:pt idx="24">
                  <c:v>4.5490415620689735</c:v>
                </c:pt>
                <c:pt idx="25">
                  <c:v>4.613188533333342</c:v>
                </c:pt>
                <c:pt idx="26">
                  <c:v>4.673196990322579</c:v>
                </c:pt>
                <c:pt idx="27">
                  <c:v>4.729454918750011</c:v>
                </c:pt>
                <c:pt idx="28">
                  <c:v>4.5248487303030345</c:v>
                </c:pt>
                <c:pt idx="29">
                  <c:v>4.332278200000007</c:v>
                </c:pt>
                <c:pt idx="30">
                  <c:v>4.1507117000000004</c:v>
                </c:pt>
                <c:pt idx="31">
                  <c:v>3.9792322277777714</c:v>
                </c:pt>
                <c:pt idx="32">
                  <c:v>3.8170219162162144</c:v>
                </c:pt>
                <c:pt idx="33">
                  <c:v>3.6633489894736764</c:v>
                </c:pt>
                <c:pt idx="34">
                  <c:v>3.5175567256410307</c:v>
                </c:pt>
                <c:pt idx="35">
                  <c:v>3.379054074999999</c:v>
                </c:pt>
                <c:pt idx="36">
                  <c:v>3.361711260975614</c:v>
                </c:pt>
                <c:pt idx="37">
                  <c:v>3.4726574380952426</c:v>
                </c:pt>
                <c:pt idx="38">
                  <c:v>3.6360712348837225</c:v>
                </c:pt>
                <c:pt idx="39">
                  <c:v>3.894829859090911</c:v>
                </c:pt>
                <c:pt idx="40">
                  <c:v>4.14208810000001</c:v>
                </c:pt>
                <c:pt idx="41">
                  <c:v>4.378595982608705</c:v>
                </c:pt>
                <c:pt idx="42">
                  <c:v>4.605039700000009</c:v>
                </c:pt>
                <c:pt idx="43">
                  <c:v>4.822048262500009</c:v>
                </c:pt>
                <c:pt idx="44">
                  <c:v>5.03019933265307</c:v>
                </c:pt>
                <c:pt idx="45">
                  <c:v>5.2300243599999945</c:v>
                </c:pt>
              </c:numCache>
            </c:numRef>
          </c:val>
          <c:smooth val="1"/>
        </c:ser>
        <c:ser>
          <c:idx val="4"/>
          <c:order val="3"/>
          <c:tx>
            <c:v>Zamestnaní manželia s 1 dieťaťom</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Data!$T$3:$T$48</c:f>
              <c:numCache>
                <c:ptCount val="46"/>
                <c:pt idx="0">
                  <c:v>1.857105480933408</c:v>
                </c:pt>
                <c:pt idx="1">
                  <c:v>1.5200233333333248</c:v>
                </c:pt>
                <c:pt idx="2">
                  <c:v>1.0591110526315828</c:v>
                </c:pt>
                <c:pt idx="3">
                  <c:v>1.1610900000000008</c:v>
                </c:pt>
                <c:pt idx="4">
                  <c:v>0.6435471428571429</c:v>
                </c:pt>
                <c:pt idx="5">
                  <c:v>0.17305363636363968</c:v>
                </c:pt>
                <c:pt idx="6">
                  <c:v>-0.2565273913043531</c:v>
                </c:pt>
                <c:pt idx="7">
                  <c:v>-0.6503099999999982</c:v>
                </c:pt>
                <c:pt idx="8">
                  <c:v>-0.6178292999999989</c:v>
                </c:pt>
                <c:pt idx="9">
                  <c:v>-0.92224160769231</c:v>
                </c:pt>
                <c:pt idx="10">
                  <c:v>-0.9100307814814814</c:v>
                </c:pt>
                <c:pt idx="11">
                  <c:v>-0.8986921571428617</c:v>
                </c:pt>
                <c:pt idx="12">
                  <c:v>-0.8881355068965539</c:v>
                </c:pt>
                <c:pt idx="13">
                  <c:v>-0.8782826333333337</c:v>
                </c:pt>
                <c:pt idx="14">
                  <c:v>-0.8690654290322564</c:v>
                </c:pt>
                <c:pt idx="15">
                  <c:v>-0.8604242999999967</c:v>
                </c:pt>
                <c:pt idx="16">
                  <c:v>-0.8343027848484934</c:v>
                </c:pt>
                <c:pt idx="17">
                  <c:v>-0.8033688588235243</c:v>
                </c:pt>
                <c:pt idx="18">
                  <c:v>-0.67683115714286</c:v>
                </c:pt>
                <c:pt idx="19">
                  <c:v>-0.45821221666666634</c:v>
                </c:pt>
                <c:pt idx="20">
                  <c:v>-0.2708699756756838</c:v>
                </c:pt>
                <c:pt idx="21">
                  <c:v>-0.09338785263157623</c:v>
                </c:pt>
                <c:pt idx="22">
                  <c:v>0.07499262307692689</c:v>
                </c:pt>
                <c:pt idx="23">
                  <c:v>0.23495407500000476</c:v>
                </c:pt>
                <c:pt idx="24">
                  <c:v>0.38711252926829853</c:v>
                </c:pt>
                <c:pt idx="25">
                  <c:v>0.5320253428571496</c:v>
                </c:pt>
                <c:pt idx="26">
                  <c:v>0.6701980255813942</c:v>
                </c:pt>
                <c:pt idx="27">
                  <c:v>0.802090131818182</c:v>
                </c:pt>
                <c:pt idx="28">
                  <c:v>0.7393203666666617</c:v>
                </c:pt>
                <c:pt idx="29">
                  <c:v>0.6792797217391362</c:v>
                </c:pt>
                <c:pt idx="30">
                  <c:v>0.6217939978723414</c:v>
                </c:pt>
                <c:pt idx="31">
                  <c:v>0.5667035125000032</c:v>
                </c:pt>
                <c:pt idx="32">
                  <c:v>0.5138616183673452</c:v>
                </c:pt>
                <c:pt idx="33">
                  <c:v>0.46313340000000136</c:v>
                </c:pt>
                <c:pt idx="34">
                  <c:v>0.4143945235294084</c:v>
                </c:pt>
                <c:pt idx="35">
                  <c:v>0.36753021923077545</c:v>
                </c:pt>
                <c:pt idx="36">
                  <c:v>0.41093528490566456</c:v>
                </c:pt>
                <c:pt idx="37">
                  <c:v>0.5977596444444465</c:v>
                </c:pt>
                <c:pt idx="38">
                  <c:v>0.8600085727272746</c:v>
                </c:pt>
                <c:pt idx="39">
                  <c:v>1.1128914678571378</c:v>
                </c:pt>
                <c:pt idx="40">
                  <c:v>1.3569012789473636</c:v>
                </c:pt>
                <c:pt idx="41">
                  <c:v>1.5924969586206916</c:v>
                </c:pt>
                <c:pt idx="42">
                  <c:v>1.8201063440677983</c:v>
                </c:pt>
                <c:pt idx="43">
                  <c:v>2.040128750000002</c:v>
                </c:pt>
                <c:pt idx="44">
                  <c:v>2.252937306557379</c:v>
                </c:pt>
                <c:pt idx="45">
                  <c:v>2.4588810709677436</c:v>
                </c:pt>
              </c:numCache>
            </c:numRef>
          </c:val>
          <c:smooth val="1"/>
        </c:ser>
        <c:ser>
          <c:idx val="6"/>
          <c:order val="4"/>
          <c:tx>
            <c:v>Modelový príklad (zohľadňuje aj spotrebné dane!)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Data!$A$3:$A$48</c:f>
              <c:numCache>
                <c:ptCount val="46"/>
                <c:pt idx="0">
                  <c:v>5570</c:v>
                </c:pt>
                <c:pt idx="1">
                  <c:v>6000</c:v>
                </c:pt>
                <c:pt idx="2">
                  <c:v>7000</c:v>
                </c:pt>
                <c:pt idx="3">
                  <c:v>8000</c:v>
                </c:pt>
                <c:pt idx="4">
                  <c:v>9000</c:v>
                </c:pt>
                <c:pt idx="5">
                  <c:v>10000</c:v>
                </c:pt>
                <c:pt idx="6">
                  <c:v>11000</c:v>
                </c:pt>
                <c:pt idx="7">
                  <c:v>12000</c:v>
                </c:pt>
                <c:pt idx="8">
                  <c:v>13000</c:v>
                </c:pt>
                <c:pt idx="9">
                  <c:v>14000</c:v>
                </c:pt>
                <c:pt idx="10">
                  <c:v>15000</c:v>
                </c:pt>
                <c:pt idx="11">
                  <c:v>16000</c:v>
                </c:pt>
                <c:pt idx="12">
                  <c:v>17000</c:v>
                </c:pt>
                <c:pt idx="13">
                  <c:v>18000</c:v>
                </c:pt>
                <c:pt idx="14">
                  <c:v>19000</c:v>
                </c:pt>
                <c:pt idx="15">
                  <c:v>20000</c:v>
                </c:pt>
                <c:pt idx="16">
                  <c:v>21000</c:v>
                </c:pt>
                <c:pt idx="17">
                  <c:v>22000</c:v>
                </c:pt>
                <c:pt idx="18">
                  <c:v>23000</c:v>
                </c:pt>
                <c:pt idx="19">
                  <c:v>24000</c:v>
                </c:pt>
                <c:pt idx="20">
                  <c:v>25000</c:v>
                </c:pt>
                <c:pt idx="21">
                  <c:v>26000</c:v>
                </c:pt>
                <c:pt idx="22">
                  <c:v>27000</c:v>
                </c:pt>
                <c:pt idx="23">
                  <c:v>28000</c:v>
                </c:pt>
                <c:pt idx="24">
                  <c:v>29000</c:v>
                </c:pt>
                <c:pt idx="25">
                  <c:v>30000</c:v>
                </c:pt>
                <c:pt idx="26">
                  <c:v>31000</c:v>
                </c:pt>
                <c:pt idx="27">
                  <c:v>32000</c:v>
                </c:pt>
                <c:pt idx="28">
                  <c:v>33000</c:v>
                </c:pt>
                <c:pt idx="29">
                  <c:v>34000</c:v>
                </c:pt>
                <c:pt idx="30">
                  <c:v>35000</c:v>
                </c:pt>
                <c:pt idx="31">
                  <c:v>36000</c:v>
                </c:pt>
                <c:pt idx="32">
                  <c:v>37000</c:v>
                </c:pt>
                <c:pt idx="33">
                  <c:v>38000</c:v>
                </c:pt>
                <c:pt idx="34">
                  <c:v>39000</c:v>
                </c:pt>
                <c:pt idx="35">
                  <c:v>40000</c:v>
                </c:pt>
                <c:pt idx="36">
                  <c:v>41000</c:v>
                </c:pt>
                <c:pt idx="37">
                  <c:v>42000</c:v>
                </c:pt>
                <c:pt idx="38">
                  <c:v>43000</c:v>
                </c:pt>
                <c:pt idx="39">
                  <c:v>44000</c:v>
                </c:pt>
                <c:pt idx="40">
                  <c:v>45000</c:v>
                </c:pt>
                <c:pt idx="41">
                  <c:v>46000</c:v>
                </c:pt>
                <c:pt idx="42">
                  <c:v>47000</c:v>
                </c:pt>
                <c:pt idx="43">
                  <c:v>48000</c:v>
                </c:pt>
                <c:pt idx="44">
                  <c:v>49000</c:v>
                </c:pt>
                <c:pt idx="45">
                  <c:v>50000</c:v>
                </c:pt>
              </c:numCache>
            </c:numRef>
          </c:cat>
          <c:val>
            <c:numRef>
              <c:f>Data!$AB$3:$AB$48</c:f>
              <c:numCache>
                <c:ptCount val="46"/>
                <c:pt idx="0">
                  <c:v>1.6539842092582004</c:v>
                </c:pt>
                <c:pt idx="1">
                  <c:v>1.1040140370370288</c:v>
                </c:pt>
                <c:pt idx="2">
                  <c:v>0.6189356140350912</c:v>
                </c:pt>
                <c:pt idx="3">
                  <c:v>0.7429233333333345</c:v>
                </c:pt>
                <c:pt idx="4">
                  <c:v>0.24529317460317435</c:v>
                </c:pt>
                <c:pt idx="5">
                  <c:v>-0.20709787878787544</c:v>
                </c:pt>
                <c:pt idx="6">
                  <c:v>-0.6201505797101499</c:v>
                </c:pt>
                <c:pt idx="7">
                  <c:v>-0.9987822222222209</c:v>
                </c:pt>
                <c:pt idx="8">
                  <c:v>-1.347123333333332</c:v>
                </c:pt>
                <c:pt idx="9">
                  <c:v>-1.668668974358974</c:v>
                </c:pt>
                <c:pt idx="10">
                  <c:v>-1.9663964197530865</c:v>
                </c:pt>
                <c:pt idx="11">
                  <c:v>-1.697382633333338</c:v>
                </c:pt>
                <c:pt idx="12">
                  <c:v>-1.6592849321839098</c:v>
                </c:pt>
                <c:pt idx="13">
                  <c:v>-1.623727077777778</c:v>
                </c:pt>
                <c:pt idx="14">
                  <c:v>-1.590463278494622</c:v>
                </c:pt>
                <c:pt idx="15">
                  <c:v>-1.5592784666666633</c:v>
                </c:pt>
                <c:pt idx="16">
                  <c:v>-1.5119795525252666</c:v>
                </c:pt>
                <c:pt idx="17">
                  <c:v>-1.4611139568627398</c:v>
                </c:pt>
                <c:pt idx="18">
                  <c:v>-1.413154966666664</c:v>
                </c:pt>
                <c:pt idx="19">
                  <c:v>-1.3678603648148049</c:v>
                </c:pt>
                <c:pt idx="20">
                  <c:v>-1.177987092792801</c:v>
                </c:pt>
                <c:pt idx="21">
                  <c:v>-0.9766334666666641</c:v>
                </c:pt>
                <c:pt idx="22">
                  <c:v>-0.7856056675213825</c:v>
                </c:pt>
                <c:pt idx="23">
                  <c:v>-0.6041292583333286</c:v>
                </c:pt>
                <c:pt idx="24">
                  <c:v>-0.43150535691056335</c:v>
                </c:pt>
                <c:pt idx="25">
                  <c:v>-0.2671016412698344</c:v>
                </c:pt>
                <c:pt idx="26">
                  <c:v>-0.1103446100775205</c:v>
                </c:pt>
                <c:pt idx="27">
                  <c:v>0.03928710151515169</c:v>
                </c:pt>
                <c:pt idx="28">
                  <c:v>-0.006531485185190089</c:v>
                </c:pt>
                <c:pt idx="29">
                  <c:v>-0.05035795942028409</c:v>
                </c:pt>
                <c:pt idx="30">
                  <c:v>-0.09231947730496359</c:v>
                </c:pt>
                <c:pt idx="31">
                  <c:v>-0.13253259861110767</c:v>
                </c:pt>
                <c:pt idx="32">
                  <c:v>-0.17110436802721263</c:v>
                </c:pt>
                <c:pt idx="33">
                  <c:v>-0.2081332666666651</c:v>
                </c:pt>
                <c:pt idx="34">
                  <c:v>-0.2437100516339903</c:v>
                </c:pt>
                <c:pt idx="35">
                  <c:v>-0.2779184987179426</c:v>
                </c:pt>
                <c:pt idx="36">
                  <c:v>-0.22233515534590786</c:v>
                </c:pt>
                <c:pt idx="37">
                  <c:v>-0.06967245432098368</c:v>
                </c:pt>
                <c:pt idx="38">
                  <c:v>0.0774388757575799</c:v>
                </c:pt>
                <c:pt idx="39">
                  <c:v>0.33854622976189996</c:v>
                </c:pt>
                <c:pt idx="40">
                  <c:v>0.5961410450292417</c:v>
                </c:pt>
                <c:pt idx="41">
                  <c:v>0.8448532804597717</c:v>
                </c:pt>
                <c:pt idx="42">
                  <c:v>1.0851345926553688</c:v>
                </c:pt>
                <c:pt idx="43">
                  <c:v>1.3174065277777796</c:v>
                </c:pt>
                <c:pt idx="44">
                  <c:v>1.542062989617488</c:v>
                </c:pt>
                <c:pt idx="45">
                  <c:v>1.7594724688172063</c:v>
                </c:pt>
              </c:numCache>
            </c:numRef>
          </c:val>
          <c:smooth val="1"/>
        </c:ser>
        <c:axId val="51545525"/>
        <c:axId val="61256542"/>
      </c:lineChart>
      <c:catAx>
        <c:axId val="51545525"/>
        <c:scaling>
          <c:orientation val="minMax"/>
        </c:scaling>
        <c:axPos val="b"/>
        <c:title>
          <c:tx>
            <c:rich>
              <a:bodyPr vert="horz" rot="0" anchor="ctr"/>
              <a:lstStyle/>
              <a:p>
                <a:pPr algn="ctr">
                  <a:defRPr/>
                </a:pPr>
                <a:r>
                  <a:rPr lang="en-US" cap="none" sz="1000" b="1" i="0" u="none" baseline="0">
                    <a:latin typeface="Arial"/>
                    <a:ea typeface="Arial"/>
                    <a:cs typeface="Arial"/>
                  </a:rPr>
                  <a:t>Hrubý mesačný príjem (v Sk)</a:t>
                </a:r>
              </a:p>
            </c:rich>
          </c:tx>
          <c:layout/>
          <c:overlay val="0"/>
          <c:spPr>
            <a:noFill/>
            <a:ln>
              <a:noFill/>
            </a:ln>
          </c:spPr>
        </c:title>
        <c:delete val="0"/>
        <c:numFmt formatCode="General" sourceLinked="1"/>
        <c:majorTickMark val="out"/>
        <c:minorTickMark val="none"/>
        <c:tickLblPos val="nextTo"/>
        <c:crossAx val="61256542"/>
        <c:crosses val="autoZero"/>
        <c:auto val="1"/>
        <c:lblOffset val="100"/>
        <c:noMultiLvlLbl val="0"/>
      </c:catAx>
      <c:valAx>
        <c:axId val="61256542"/>
        <c:scaling>
          <c:orientation val="minMax"/>
        </c:scaling>
        <c:axPos val="l"/>
        <c:title>
          <c:tx>
            <c:rich>
              <a:bodyPr vert="horz" rot="-5400000" anchor="ctr"/>
              <a:lstStyle/>
              <a:p>
                <a:pPr algn="ctr">
                  <a:defRPr/>
                </a:pPr>
                <a:r>
                  <a:rPr lang="en-US" cap="none" sz="1000" b="1" i="0" u="none" baseline="0">
                    <a:latin typeface="Arial"/>
                    <a:ea typeface="Arial"/>
                    <a:cs typeface="Arial"/>
                  </a:rPr>
                  <a:t>Zmena príjmu (v %)</a:t>
                </a:r>
              </a:p>
            </c:rich>
          </c:tx>
          <c:layout/>
          <c:overlay val="0"/>
          <c:spPr>
            <a:noFill/>
            <a:ln>
              <a:noFill/>
            </a:ln>
          </c:spPr>
        </c:title>
        <c:majorGridlines/>
        <c:delete val="0"/>
        <c:numFmt formatCode="General" sourceLinked="1"/>
        <c:majorTickMark val="out"/>
        <c:minorTickMark val="none"/>
        <c:tickLblPos val="nextTo"/>
        <c:crossAx val="51545525"/>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95"/>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95"/>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95"/>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95"/>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96"/>
  </sheetViews>
  <pageMargins left="0.75" right="0.75" top="1" bottom="1" header="0.4921259845" footer="0.4921259845"/>
  <drawing r:id="rId1"/>
</chartsheet>
</file>

<file path=xl/chartsheets/sheet6.xml><?xml version="1.0" encoding="utf-8"?>
<chartsheet xmlns="http://schemas.openxmlformats.org/spreadsheetml/2006/main" xmlns:r="http://schemas.openxmlformats.org/officeDocument/2006/relationships">
  <sheetViews>
    <sheetView workbookViewId="0" zoomScale="96"/>
  </sheetViews>
  <pageMargins left="0.75" right="0.75" top="1" bottom="1" header="0.4921259845" footer="0.4921259845"/>
  <drawing r:id="rId1"/>
</chartsheet>
</file>

<file path=xl/chartsheets/sheet7.xml><?xml version="1.0" encoding="utf-8"?>
<chartsheet xmlns="http://schemas.openxmlformats.org/spreadsheetml/2006/main" xmlns:r="http://schemas.openxmlformats.org/officeDocument/2006/relationships">
  <sheetViews>
    <sheetView workbookViewId="0" zoomScale="96"/>
  </sheetViews>
  <pageMargins left="0.75" right="0.75" top="1" bottom="1" header="0.4921259845" footer="0.4921259845"/>
  <drawing r:id="rId1"/>
</chartsheet>
</file>

<file path=xl/chartsheets/sheet8.xml><?xml version="1.0" encoding="utf-8"?>
<chartsheet xmlns="http://schemas.openxmlformats.org/spreadsheetml/2006/main" xmlns:r="http://schemas.openxmlformats.org/officeDocument/2006/relationships">
  <sheetViews>
    <sheetView workbookViewId="0" zoomScale="96"/>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24525"/>
    <xdr:graphicFrame>
      <xdr:nvGraphicFramePr>
        <xdr:cNvPr id="1" name="Shape 1025"/>
        <xdr:cNvGraphicFramePr/>
      </xdr:nvGraphicFramePr>
      <xdr:xfrm>
        <a:off x="0" y="0"/>
        <a:ext cx="9201150" cy="5724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24525"/>
    <xdr:graphicFrame>
      <xdr:nvGraphicFramePr>
        <xdr:cNvPr id="1" name="Shape 1025"/>
        <xdr:cNvGraphicFramePr/>
      </xdr:nvGraphicFramePr>
      <xdr:xfrm>
        <a:off x="0" y="0"/>
        <a:ext cx="9201150" cy="5724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24525"/>
    <xdr:graphicFrame>
      <xdr:nvGraphicFramePr>
        <xdr:cNvPr id="1" name="Shape 1025"/>
        <xdr:cNvGraphicFramePr/>
      </xdr:nvGraphicFramePr>
      <xdr:xfrm>
        <a:off x="0" y="0"/>
        <a:ext cx="9201150" cy="57245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24525"/>
    <xdr:graphicFrame>
      <xdr:nvGraphicFramePr>
        <xdr:cNvPr id="1" name="Shape 1025"/>
        <xdr:cNvGraphicFramePr/>
      </xdr:nvGraphicFramePr>
      <xdr:xfrm>
        <a:off x="0" y="0"/>
        <a:ext cx="9201150" cy="57245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24525"/>
    <xdr:graphicFrame>
      <xdr:nvGraphicFramePr>
        <xdr:cNvPr id="1" name="Shape 1025"/>
        <xdr:cNvGraphicFramePr/>
      </xdr:nvGraphicFramePr>
      <xdr:xfrm>
        <a:off x="0" y="0"/>
        <a:ext cx="9201150" cy="57245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24525"/>
    <xdr:graphicFrame>
      <xdr:nvGraphicFramePr>
        <xdr:cNvPr id="1" name="Shape 1025"/>
        <xdr:cNvGraphicFramePr/>
      </xdr:nvGraphicFramePr>
      <xdr:xfrm>
        <a:off x="0" y="0"/>
        <a:ext cx="9201150" cy="57245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24525"/>
    <xdr:graphicFrame>
      <xdr:nvGraphicFramePr>
        <xdr:cNvPr id="1" name="Shape 1025"/>
        <xdr:cNvGraphicFramePr/>
      </xdr:nvGraphicFramePr>
      <xdr:xfrm>
        <a:off x="0" y="0"/>
        <a:ext cx="9201150" cy="57245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24525"/>
    <xdr:graphicFrame>
      <xdr:nvGraphicFramePr>
        <xdr:cNvPr id="1" name="Shape 1025"/>
        <xdr:cNvGraphicFramePr/>
      </xdr:nvGraphicFramePr>
      <xdr:xfrm>
        <a:off x="0" y="0"/>
        <a:ext cx="9201150" cy="57245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0"/>
  <sheetViews>
    <sheetView tabSelected="1" workbookViewId="0" topLeftCell="A7">
      <selection activeCell="B10" sqref="B10:C10"/>
    </sheetView>
  </sheetViews>
  <sheetFormatPr defaultColWidth="9.140625" defaultRowHeight="12.75"/>
  <cols>
    <col min="1" max="1" width="45.8515625" style="8" customWidth="1"/>
    <col min="2" max="2" width="15.28125" style="1" customWidth="1"/>
    <col min="3" max="3" width="15.00390625" style="1" customWidth="1"/>
    <col min="4" max="4" width="0.5625" style="1" customWidth="1"/>
    <col min="5" max="6" width="15.00390625" style="1" customWidth="1"/>
    <col min="7" max="7" width="6.57421875" style="8" bestFit="1" customWidth="1"/>
    <col min="8" max="8" width="16.57421875" style="8" customWidth="1"/>
    <col min="9" max="9" width="13.28125" style="8" bestFit="1" customWidth="1"/>
    <col min="10" max="10" width="10.421875" style="8" bestFit="1" customWidth="1"/>
    <col min="11" max="11" width="0.85546875" style="8" customWidth="1"/>
    <col min="12" max="12" width="9.421875" style="8" bestFit="1" customWidth="1"/>
    <col min="13" max="13" width="11.00390625" style="163" bestFit="1" customWidth="1"/>
    <col min="14" max="14" width="9.140625" style="181" customWidth="1"/>
    <col min="15" max="15" width="9.140625" style="163" customWidth="1"/>
    <col min="16" max="16" width="22.421875" style="8" customWidth="1"/>
    <col min="17" max="17" width="12.7109375" style="8" customWidth="1"/>
    <col min="18" max="18" width="14.28125" style="8" customWidth="1"/>
    <col min="19" max="19" width="12.8515625" style="8" customWidth="1"/>
    <col min="20" max="16384" width="9.140625" style="8" customWidth="1"/>
  </cols>
  <sheetData>
    <row r="1" spans="1:14" ht="18">
      <c r="A1" s="266" t="s">
        <v>26</v>
      </c>
      <c r="B1" s="266"/>
      <c r="C1" s="266"/>
      <c r="D1" s="266"/>
      <c r="E1" s="266"/>
      <c r="F1" s="266"/>
      <c r="G1" s="9"/>
      <c r="H1" s="9"/>
      <c r="I1" s="7"/>
      <c r="J1" s="7"/>
      <c r="K1" s="7"/>
      <c r="L1" s="7"/>
      <c r="M1" s="162"/>
      <c r="N1" s="179"/>
    </row>
    <row r="2" spans="1:15" s="10" customFormat="1" ht="12.75">
      <c r="A2" s="267" t="s">
        <v>38</v>
      </c>
      <c r="B2" s="267"/>
      <c r="C2" s="267"/>
      <c r="D2" s="267"/>
      <c r="E2" s="267"/>
      <c r="F2" s="267"/>
      <c r="G2" s="9"/>
      <c r="H2" s="9"/>
      <c r="I2" s="126"/>
      <c r="J2" s="126"/>
      <c r="K2" s="126"/>
      <c r="L2" s="126"/>
      <c r="M2" s="164"/>
      <c r="N2" s="179"/>
      <c r="O2" s="165"/>
    </row>
    <row r="3" spans="1:15" s="10" customFormat="1" ht="12.75">
      <c r="A3" s="268" t="s">
        <v>62</v>
      </c>
      <c r="B3" s="268"/>
      <c r="C3" s="268"/>
      <c r="D3" s="268"/>
      <c r="E3" s="268"/>
      <c r="F3" s="268"/>
      <c r="G3" s="9"/>
      <c r="H3" s="9"/>
      <c r="I3" s="126"/>
      <c r="J3" s="126"/>
      <c r="K3" s="126"/>
      <c r="L3" s="126"/>
      <c r="M3" s="164"/>
      <c r="N3" s="179"/>
      <c r="O3" s="165"/>
    </row>
    <row r="4" spans="1:14" ht="12.75">
      <c r="A4" s="7"/>
      <c r="B4" s="4"/>
      <c r="C4" s="4"/>
      <c r="D4" s="4"/>
      <c r="E4" s="4"/>
      <c r="F4" s="4"/>
      <c r="G4" s="7"/>
      <c r="H4" s="11"/>
      <c r="I4" s="7"/>
      <c r="J4" s="7"/>
      <c r="K4" s="7"/>
      <c r="L4" s="7"/>
      <c r="M4" s="162"/>
      <c r="N4" s="179"/>
    </row>
    <row r="5" spans="1:14" ht="12.75">
      <c r="A5" s="7"/>
      <c r="B5" s="18" t="s">
        <v>27</v>
      </c>
      <c r="C5" s="4"/>
      <c r="D5" s="4"/>
      <c r="E5" s="4"/>
      <c r="F5" s="4"/>
      <c r="G5" s="7"/>
      <c r="H5" s="11"/>
      <c r="I5" s="7"/>
      <c r="J5" s="7"/>
      <c r="K5" s="7"/>
      <c r="L5" s="7"/>
      <c r="M5" s="162"/>
      <c r="N5" s="179"/>
    </row>
    <row r="6" spans="1:14" ht="13.5" thickBot="1">
      <c r="A6" s="7"/>
      <c r="B6" s="4"/>
      <c r="C6" s="4"/>
      <c r="D6" s="4"/>
      <c r="E6" s="4"/>
      <c r="F6" s="4"/>
      <c r="G6" s="7"/>
      <c r="H6" s="11"/>
      <c r="I6" s="7"/>
      <c r="J6" s="7"/>
      <c r="K6" s="7"/>
      <c r="L6" s="7"/>
      <c r="M6" s="162"/>
      <c r="N6" s="179"/>
    </row>
    <row r="7" spans="1:14" ht="15.75" thickBot="1">
      <c r="A7" s="239" t="s">
        <v>21</v>
      </c>
      <c r="B7" s="240"/>
      <c r="C7" s="240"/>
      <c r="D7" s="240"/>
      <c r="E7" s="240"/>
      <c r="F7" s="241"/>
      <c r="G7" s="7"/>
      <c r="H7" s="11"/>
      <c r="I7" s="7"/>
      <c r="J7" s="7"/>
      <c r="K7" s="7"/>
      <c r="L7" s="7"/>
      <c r="M7" s="162"/>
      <c r="N7" s="179"/>
    </row>
    <row r="8" spans="1:14" ht="13.5" thickBot="1">
      <c r="A8" s="7"/>
      <c r="B8" s="4"/>
      <c r="C8" s="4"/>
      <c r="D8" s="12"/>
      <c r="E8" s="4"/>
      <c r="F8" s="4"/>
      <c r="G8" s="7"/>
      <c r="H8" s="11"/>
      <c r="I8" s="7"/>
      <c r="J8" s="7"/>
      <c r="K8" s="7"/>
      <c r="L8" s="7"/>
      <c r="M8" s="162"/>
      <c r="N8" s="179"/>
    </row>
    <row r="9" spans="1:14" ht="12.75">
      <c r="A9" s="139" t="s">
        <v>20</v>
      </c>
      <c r="B9" s="259">
        <v>0</v>
      </c>
      <c r="C9" s="260"/>
      <c r="D9" s="2"/>
      <c r="F9" s="2"/>
      <c r="G9" s="66"/>
      <c r="H9" s="13"/>
      <c r="I9" s="15"/>
      <c r="J9" s="15"/>
      <c r="K9" s="15"/>
      <c r="L9" s="15"/>
      <c r="M9" s="144"/>
      <c r="N9" s="179"/>
    </row>
    <row r="10" spans="1:14" ht="12.75">
      <c r="A10" s="140" t="s">
        <v>25</v>
      </c>
      <c r="B10" s="261" t="s">
        <v>65</v>
      </c>
      <c r="C10" s="262"/>
      <c r="D10" s="3"/>
      <c r="E10" s="263"/>
      <c r="F10" s="263"/>
      <c r="G10" s="7"/>
      <c r="H10" s="11"/>
      <c r="I10" s="15"/>
      <c r="J10" s="15"/>
      <c r="K10" s="15"/>
      <c r="L10" s="15"/>
      <c r="M10" s="144"/>
      <c r="N10" s="179"/>
    </row>
    <row r="11" spans="1:14" ht="39" thickBot="1">
      <c r="A11" s="141" t="s">
        <v>28</v>
      </c>
      <c r="B11" s="264"/>
      <c r="C11" s="265"/>
      <c r="D11" s="3"/>
      <c r="E11" s="67">
        <f>IF(B10="n",99999,B11)</f>
        <v>99999</v>
      </c>
      <c r="F11" s="4"/>
      <c r="G11" s="7"/>
      <c r="H11" s="11"/>
      <c r="I11" s="15"/>
      <c r="J11" s="15"/>
      <c r="K11" s="15"/>
      <c r="L11" s="15"/>
      <c r="M11" s="144"/>
      <c r="N11" s="179"/>
    </row>
    <row r="12" spans="1:14" ht="26.25" customHeight="1" thickBot="1">
      <c r="A12" s="142" t="s">
        <v>24</v>
      </c>
      <c r="B12" s="187">
        <v>0</v>
      </c>
      <c r="C12" s="188"/>
      <c r="D12" s="4">
        <v>0</v>
      </c>
      <c r="E12" s="143">
        <v>0</v>
      </c>
      <c r="F12" s="138"/>
      <c r="G12" s="66"/>
      <c r="H12" s="7"/>
      <c r="I12" s="15"/>
      <c r="J12" s="15"/>
      <c r="K12" s="15"/>
      <c r="L12" s="15"/>
      <c r="M12" s="144"/>
      <c r="N12" s="179"/>
    </row>
    <row r="13" spans="1:14" ht="12.75">
      <c r="A13" s="7"/>
      <c r="C13" s="4"/>
      <c r="D13" s="4"/>
      <c r="E13" s="4"/>
      <c r="F13" s="4"/>
      <c r="G13" s="7"/>
      <c r="H13" s="7"/>
      <c r="I13" s="15"/>
      <c r="J13" s="15"/>
      <c r="K13" s="15"/>
      <c r="L13" s="15"/>
      <c r="M13" s="144"/>
      <c r="N13" s="179"/>
    </row>
    <row r="14" spans="1:14" ht="13.5" thickBot="1">
      <c r="A14" s="7"/>
      <c r="B14" s="4"/>
      <c r="C14" s="4"/>
      <c r="D14" s="4"/>
      <c r="E14" s="4"/>
      <c r="F14" s="4"/>
      <c r="G14" s="7"/>
      <c r="H14" s="7"/>
      <c r="I14" s="15"/>
      <c r="J14" s="15"/>
      <c r="K14" s="15"/>
      <c r="L14" s="15"/>
      <c r="M14" s="144"/>
      <c r="N14" s="179"/>
    </row>
    <row r="15" spans="1:19" ht="12.75">
      <c r="A15" s="7"/>
      <c r="B15" s="257" t="s">
        <v>9</v>
      </c>
      <c r="C15" s="258"/>
      <c r="D15" s="24"/>
      <c r="E15" s="257" t="s">
        <v>10</v>
      </c>
      <c r="F15" s="258"/>
      <c r="G15" s="7"/>
      <c r="H15" s="153"/>
      <c r="I15" s="156"/>
      <c r="J15" s="156"/>
      <c r="K15" s="156"/>
      <c r="L15" s="156"/>
      <c r="M15" s="156"/>
      <c r="N15" s="179"/>
      <c r="O15" s="185"/>
      <c r="P15" s="185"/>
      <c r="Q15" s="116"/>
      <c r="R15" s="185"/>
      <c r="S15" s="185"/>
    </row>
    <row r="16" spans="1:19" ht="13.5" thickBot="1">
      <c r="A16" s="7"/>
      <c r="B16" s="26" t="s">
        <v>8</v>
      </c>
      <c r="C16" s="27" t="s">
        <v>7</v>
      </c>
      <c r="D16" s="25"/>
      <c r="E16" s="26" t="s">
        <v>8</v>
      </c>
      <c r="F16" s="27" t="s">
        <v>7</v>
      </c>
      <c r="G16" s="7"/>
      <c r="H16" s="15"/>
      <c r="I16" s="144"/>
      <c r="J16" s="144"/>
      <c r="K16" s="144"/>
      <c r="L16" s="144"/>
      <c r="M16" s="144"/>
      <c r="N16" s="179"/>
      <c r="O16" s="54"/>
      <c r="P16" s="117"/>
      <c r="Q16" s="117"/>
      <c r="R16" s="117"/>
      <c r="S16" s="117"/>
    </row>
    <row r="17" spans="1:19" ht="12.75">
      <c r="A17" s="28" t="s">
        <v>23</v>
      </c>
      <c r="B17" s="31">
        <f>B9</f>
        <v>0</v>
      </c>
      <c r="C17" s="32">
        <f>B9*12</f>
        <v>0</v>
      </c>
      <c r="D17" s="21"/>
      <c r="E17" s="69">
        <f>B17</f>
        <v>0</v>
      </c>
      <c r="F17" s="70">
        <f>C17</f>
        <v>0</v>
      </c>
      <c r="G17" s="7"/>
      <c r="H17" s="15"/>
      <c r="I17" s="186" t="s">
        <v>52</v>
      </c>
      <c r="J17" s="186"/>
      <c r="K17" s="186"/>
      <c r="L17" s="186"/>
      <c r="M17" s="186"/>
      <c r="N17" s="179"/>
      <c r="O17" s="166"/>
      <c r="P17" s="119"/>
      <c r="Q17" s="120"/>
      <c r="R17" s="118"/>
      <c r="S17" s="118"/>
    </row>
    <row r="18" spans="1:19" ht="12.75">
      <c r="A18" s="29" t="s">
        <v>11</v>
      </c>
      <c r="B18" s="33">
        <v>3230</v>
      </c>
      <c r="C18" s="19">
        <v>38760</v>
      </c>
      <c r="D18" s="22"/>
      <c r="E18" s="71">
        <f>F18/12</f>
        <v>6736</v>
      </c>
      <c r="F18" s="72">
        <v>80832</v>
      </c>
      <c r="G18" s="7"/>
      <c r="H18" s="15"/>
      <c r="I18" s="146">
        <f>IF(B10="a",B11,0)</f>
        <v>0</v>
      </c>
      <c r="J18" s="146"/>
      <c r="K18" s="144"/>
      <c r="L18" s="147">
        <f>I18</f>
        <v>0</v>
      </c>
      <c r="M18" s="147"/>
      <c r="N18" s="179"/>
      <c r="O18" s="167"/>
      <c r="P18" s="121"/>
      <c r="Q18" s="121"/>
      <c r="R18" s="121"/>
      <c r="S18" s="121"/>
    </row>
    <row r="19" spans="1:19" ht="12.75">
      <c r="A19" s="29" t="s">
        <v>12</v>
      </c>
      <c r="B19" s="33">
        <f>IF(B9&lt;=32000,B9*0.118,32000*0.118)+IF(B9&lt;=24000,B9*0.01,24000*0.01)</f>
        <v>0</v>
      </c>
      <c r="C19" s="19">
        <f>B19*12</f>
        <v>0</v>
      </c>
      <c r="D19" s="22"/>
      <c r="E19" s="73">
        <f>IF(B9&lt;=3*13511,B9*0.124,13511*3*0.124)+IF(B9&lt;=1.5*13511,B9*0.01,1.5*13511*0.01)</f>
        <v>0</v>
      </c>
      <c r="F19" s="19">
        <f>E19*12</f>
        <v>0</v>
      </c>
      <c r="G19" s="7"/>
      <c r="H19" s="15"/>
      <c r="I19" s="148"/>
      <c r="J19" s="148"/>
      <c r="K19" s="144"/>
      <c r="L19" s="148"/>
      <c r="M19" s="148"/>
      <c r="N19" s="179"/>
      <c r="O19" s="167"/>
      <c r="P19" s="121"/>
      <c r="Q19" s="121"/>
      <c r="R19" s="121"/>
      <c r="S19" s="121"/>
    </row>
    <row r="20" spans="1:19" ht="12.75">
      <c r="A20" s="29" t="s">
        <v>0</v>
      </c>
      <c r="B20" s="33">
        <f>C20/12</f>
        <v>0</v>
      </c>
      <c r="C20" s="19">
        <f>IF(E11*12&lt;=38760,12000,0)</f>
        <v>0</v>
      </c>
      <c r="D20" s="22"/>
      <c r="E20" s="71">
        <f>F20/12</f>
        <v>0</v>
      </c>
      <c r="F20" s="19">
        <f>IF(E11*12&lt;=80832,80832-E11*12,0)</f>
        <v>0</v>
      </c>
      <c r="G20" s="7"/>
      <c r="H20" s="15"/>
      <c r="I20" s="149">
        <f>B9</f>
        <v>0</v>
      </c>
      <c r="J20" s="149"/>
      <c r="K20" s="144"/>
      <c r="L20" s="149">
        <f>IF(I19="n",99999,I20)</f>
        <v>0</v>
      </c>
      <c r="M20" s="144"/>
      <c r="N20" s="179"/>
      <c r="O20" s="167"/>
      <c r="P20" s="121"/>
      <c r="Q20" s="121"/>
      <c r="R20" s="121"/>
      <c r="S20" s="121"/>
    </row>
    <row r="21" spans="1:19" ht="12.75">
      <c r="A21" s="29" t="s">
        <v>1</v>
      </c>
      <c r="B21" s="34">
        <f>C21/12</f>
        <v>0</v>
      </c>
      <c r="C21" s="35">
        <f>B12*16800</f>
        <v>0</v>
      </c>
      <c r="D21" s="22"/>
      <c r="E21" s="74" t="s">
        <v>18</v>
      </c>
      <c r="F21" s="75" t="s">
        <v>18</v>
      </c>
      <c r="G21" s="7"/>
      <c r="H21" s="15"/>
      <c r="I21" s="150"/>
      <c r="J21" s="150"/>
      <c r="K21" s="144"/>
      <c r="L21" s="145"/>
      <c r="M21" s="145"/>
      <c r="N21" s="179"/>
      <c r="O21" s="167"/>
      <c r="P21" s="122"/>
      <c r="Q21" s="121"/>
      <c r="R21" s="123"/>
      <c r="S21" s="123"/>
    </row>
    <row r="22" spans="1:19" ht="12.75">
      <c r="A22" s="30" t="s">
        <v>6</v>
      </c>
      <c r="B22" s="36">
        <f>C22/12</f>
        <v>-3230</v>
      </c>
      <c r="C22" s="20">
        <f>B9*12-C19-C20-C21-C18</f>
        <v>-38760</v>
      </c>
      <c r="D22" s="23"/>
      <c r="E22" s="76">
        <f>F22/12</f>
        <v>-6736</v>
      </c>
      <c r="F22" s="20">
        <f>C17-F19-F20-F18</f>
        <v>-80832</v>
      </c>
      <c r="G22" s="77"/>
      <c r="H22" s="15"/>
      <c r="I22" s="150"/>
      <c r="J22" s="150">
        <v>0</v>
      </c>
      <c r="K22" s="144"/>
      <c r="L22" s="145"/>
      <c r="M22" s="145"/>
      <c r="N22" s="179"/>
      <c r="O22" s="168"/>
      <c r="P22" s="119"/>
      <c r="Q22" s="119"/>
      <c r="R22" s="119"/>
      <c r="S22" s="119"/>
    </row>
    <row r="23" spans="1:19" ht="12.75">
      <c r="A23" s="30" t="s">
        <v>14</v>
      </c>
      <c r="B23" s="36">
        <f>C23/12</f>
        <v>0</v>
      </c>
      <c r="C23" s="20">
        <f>IF(C22&lt;0,0,IF(C22&lt;90000,C22*0.1,IF(C22&lt;180000,9000+(C22-90000)*0.2,IF(C22&lt;396000,27000+0.28*(C22-180000),IF(C22&lt;564000,87480+0.35*(C22-396000),IF(C22&gt;=564000,146280+(C22-564000)*0.38))))))</f>
        <v>0</v>
      </c>
      <c r="D23" s="23"/>
      <c r="E23" s="76">
        <f>F23/12</f>
        <v>0</v>
      </c>
      <c r="F23" s="20">
        <f>IF(F22&lt;0,0,F22*0.19)</f>
        <v>0</v>
      </c>
      <c r="G23" s="78"/>
      <c r="H23" s="15"/>
      <c r="I23" s="150"/>
      <c r="J23" s="150">
        <v>0</v>
      </c>
      <c r="K23" s="144"/>
      <c r="L23" s="145"/>
      <c r="M23" s="145"/>
      <c r="N23" s="179"/>
      <c r="O23" s="168"/>
      <c r="P23" s="119"/>
      <c r="Q23" s="119"/>
      <c r="R23" s="119"/>
      <c r="S23" s="119"/>
    </row>
    <row r="24" spans="1:19" s="10" customFormat="1" ht="13.5" thickBot="1">
      <c r="A24" s="110" t="s">
        <v>13</v>
      </c>
      <c r="B24" s="111" t="s">
        <v>18</v>
      </c>
      <c r="C24" s="112" t="s">
        <v>18</v>
      </c>
      <c r="D24" s="113"/>
      <c r="E24" s="114">
        <f>F24/12</f>
        <v>0</v>
      </c>
      <c r="F24" s="115">
        <f>B12*400*12</f>
        <v>0</v>
      </c>
      <c r="G24" s="78"/>
      <c r="H24" s="158" t="s">
        <v>23</v>
      </c>
      <c r="I24" s="146">
        <f>I18</f>
        <v>0</v>
      </c>
      <c r="J24" s="147">
        <f>I18*12</f>
        <v>0</v>
      </c>
      <c r="K24" s="150"/>
      <c r="L24" s="146">
        <f>I24</f>
        <v>0</v>
      </c>
      <c r="M24" s="146">
        <f>J24</f>
        <v>0</v>
      </c>
      <c r="N24" s="179"/>
      <c r="O24" s="169"/>
      <c r="P24" s="123"/>
      <c r="Q24" s="124"/>
      <c r="R24" s="121"/>
      <c r="S24" s="121"/>
    </row>
    <row r="25" spans="1:19" ht="13.5" thickBot="1">
      <c r="A25" s="104"/>
      <c r="B25" s="105"/>
      <c r="C25" s="106"/>
      <c r="D25" s="107"/>
      <c r="E25" s="108"/>
      <c r="F25" s="109"/>
      <c r="G25" s="7"/>
      <c r="H25" s="15" t="s">
        <v>11</v>
      </c>
      <c r="I25" s="144">
        <v>3230</v>
      </c>
      <c r="J25" s="144">
        <v>38760</v>
      </c>
      <c r="K25" s="144"/>
      <c r="L25" s="144">
        <f>M25/12</f>
        <v>6736</v>
      </c>
      <c r="M25" s="144">
        <v>80832</v>
      </c>
      <c r="N25" s="179"/>
      <c r="O25" s="167"/>
      <c r="P25" s="121"/>
      <c r="Q25" s="121"/>
      <c r="R25" s="121"/>
      <c r="S25" s="121"/>
    </row>
    <row r="26" spans="1:19" ht="26.25" thickBot="1">
      <c r="A26" s="99" t="s">
        <v>51</v>
      </c>
      <c r="B26" s="100">
        <f>C26/12</f>
        <v>0</v>
      </c>
      <c r="C26" s="101">
        <f>C17-C23-C19+C25</f>
        <v>0</v>
      </c>
      <c r="D26" s="102"/>
      <c r="E26" s="103">
        <f>F26/12</f>
        <v>0</v>
      </c>
      <c r="F26" s="101">
        <f>C17-F23+F24-F19+F25</f>
        <v>0</v>
      </c>
      <c r="G26" s="7"/>
      <c r="H26" s="15" t="s">
        <v>12</v>
      </c>
      <c r="I26" s="144">
        <f>IF(I18&lt;=32000,I18*0.118,32000*0.118)+IF(I18&lt;=24000,I18*0.01,24000*0.01)</f>
        <v>0</v>
      </c>
      <c r="J26" s="144">
        <f>I26*12</f>
        <v>0</v>
      </c>
      <c r="K26" s="144"/>
      <c r="L26" s="144">
        <f>IF(I18&lt;=3*13511,I18*0.124,13511*3*0.124)+IF(I18&lt;=1.5*13511,I18*0.01,1.5*13511*0.01)</f>
        <v>0</v>
      </c>
      <c r="M26" s="144">
        <f>L26*12</f>
        <v>0</v>
      </c>
      <c r="N26" s="179"/>
      <c r="O26" s="167"/>
      <c r="P26" s="121"/>
      <c r="Q26" s="121"/>
      <c r="R26" s="121"/>
      <c r="S26" s="121"/>
    </row>
    <row r="27" spans="1:14" ht="13.5" thickBot="1">
      <c r="A27" s="7"/>
      <c r="B27" s="4"/>
      <c r="C27" s="4"/>
      <c r="D27" s="4"/>
      <c r="E27" s="4"/>
      <c r="F27" s="4"/>
      <c r="G27" s="7"/>
      <c r="H27" s="15" t="s">
        <v>0</v>
      </c>
      <c r="I27" s="144">
        <f>J27/12</f>
        <v>1000</v>
      </c>
      <c r="J27" s="144">
        <f>IF(L20*12&lt;=38760,12000,0)</f>
        <v>12000</v>
      </c>
      <c r="K27" s="144"/>
      <c r="L27" s="144">
        <f>M27/12</f>
        <v>6736</v>
      </c>
      <c r="M27" s="144">
        <f>IF(L20*12&lt;=80832,80832-L20*12,0)</f>
        <v>80832</v>
      </c>
      <c r="N27" s="179"/>
    </row>
    <row r="28" spans="1:15" s="14" customFormat="1" ht="15.75" thickBot="1">
      <c r="A28" s="5"/>
      <c r="B28" s="6"/>
      <c r="C28" s="6"/>
      <c r="D28" s="129"/>
      <c r="E28" s="132" t="s">
        <v>8</v>
      </c>
      <c r="F28" s="133" t="s">
        <v>7</v>
      </c>
      <c r="G28" s="5"/>
      <c r="H28" s="15" t="s">
        <v>1</v>
      </c>
      <c r="I28" s="144">
        <f>J28/12</f>
        <v>0</v>
      </c>
      <c r="J28" s="152">
        <f>(E12)*16800</f>
        <v>0</v>
      </c>
      <c r="K28" s="144"/>
      <c r="L28" s="151" t="s">
        <v>18</v>
      </c>
      <c r="M28" s="151" t="s">
        <v>18</v>
      </c>
      <c r="N28" s="180"/>
      <c r="O28" s="171"/>
    </row>
    <row r="29" spans="1:15" s="14" customFormat="1" ht="15.75" thickBot="1">
      <c r="A29" s="244" t="s">
        <v>55</v>
      </c>
      <c r="B29" s="245"/>
      <c r="C29" s="246"/>
      <c r="D29" s="128"/>
      <c r="E29" s="130">
        <f>E26-B26</f>
        <v>0</v>
      </c>
      <c r="F29" s="131">
        <f>F26-C26</f>
        <v>0</v>
      </c>
      <c r="G29" s="5"/>
      <c r="H29" s="158" t="s">
        <v>6</v>
      </c>
      <c r="I29" s="147">
        <f>J29/12</f>
        <v>-4230</v>
      </c>
      <c r="J29" s="147">
        <f>I18*12-J26-J27-J28-J25</f>
        <v>-50760</v>
      </c>
      <c r="K29" s="147"/>
      <c r="L29" s="147">
        <f>M29/12</f>
        <v>-13472</v>
      </c>
      <c r="M29" s="147">
        <f>J24-M26-M27-M25</f>
        <v>-161664</v>
      </c>
      <c r="N29" s="180"/>
      <c r="O29" s="171"/>
    </row>
    <row r="30" spans="1:15" s="14" customFormat="1" ht="15.75" thickBot="1">
      <c r="A30" s="247" t="s">
        <v>31</v>
      </c>
      <c r="B30" s="248"/>
      <c r="C30" s="249"/>
      <c r="D30" s="128"/>
      <c r="E30" s="250" t="e">
        <f>E29/B17*100</f>
        <v>#DIV/0!</v>
      </c>
      <c r="F30" s="251"/>
      <c r="G30" s="5"/>
      <c r="H30" s="158" t="s">
        <v>14</v>
      </c>
      <c r="I30" s="147">
        <f>J30/12</f>
        <v>0</v>
      </c>
      <c r="J30" s="147">
        <f>IF(J29&lt;0,0,IF(J29&lt;90000,J29*0.1,IF(J29&lt;180000,9000+(J29-90000)*0.2,IF(J29&lt;396000,27000+0.28*(J29-180000),IF(J29&lt;564000,87480+0.35*(J29-396000),IF(J29&gt;=564000,146280+(J29-564000)*0.38))))))</f>
        <v>0</v>
      </c>
      <c r="K30" s="147"/>
      <c r="L30" s="147">
        <f>M30/12</f>
        <v>0</v>
      </c>
      <c r="M30" s="147">
        <f>IF(M29&lt;0,0,M29*0.19)</f>
        <v>0</v>
      </c>
      <c r="N30" s="180"/>
      <c r="O30" s="171"/>
    </row>
    <row r="31" spans="1:15" s="14" customFormat="1" ht="15">
      <c r="A31" s="244" t="s">
        <v>53</v>
      </c>
      <c r="B31" s="245"/>
      <c r="C31" s="246"/>
      <c r="D31" s="135"/>
      <c r="E31" s="137">
        <f>IF(B10="a",L33-I33,0)</f>
        <v>0</v>
      </c>
      <c r="F31" s="134">
        <f>IF(B10="a",M33-J33,0)</f>
        <v>0</v>
      </c>
      <c r="G31" s="5"/>
      <c r="H31" s="15" t="s">
        <v>13</v>
      </c>
      <c r="I31" s="151" t="s">
        <v>18</v>
      </c>
      <c r="J31" s="151" t="s">
        <v>18</v>
      </c>
      <c r="K31" s="145"/>
      <c r="L31" s="144">
        <f>M31/12</f>
        <v>0</v>
      </c>
      <c r="M31" s="144">
        <f>E12*400*12</f>
        <v>0</v>
      </c>
      <c r="N31" s="180"/>
      <c r="O31" s="171"/>
    </row>
    <row r="32" spans="1:15" s="14" customFormat="1" ht="15.75" thickBot="1">
      <c r="A32" s="247" t="s">
        <v>31</v>
      </c>
      <c r="B32" s="248"/>
      <c r="C32" s="249"/>
      <c r="D32" s="136"/>
      <c r="E32" s="250">
        <f>IF(B11=0,0,E31/B11*100)</f>
        <v>0</v>
      </c>
      <c r="F32" s="251"/>
      <c r="G32" s="5"/>
      <c r="H32" s="158"/>
      <c r="I32" s="146"/>
      <c r="J32" s="146"/>
      <c r="K32" s="144"/>
      <c r="L32" s="147"/>
      <c r="M32" s="147"/>
      <c r="N32" s="180"/>
      <c r="O32" s="171"/>
    </row>
    <row r="33" spans="1:15" s="14" customFormat="1" ht="18.75" customHeight="1" thickBot="1">
      <c r="A33" s="244" t="s">
        <v>54</v>
      </c>
      <c r="B33" s="245"/>
      <c r="C33" s="246"/>
      <c r="D33" s="127"/>
      <c r="E33" s="137">
        <f>E29+E31</f>
        <v>0</v>
      </c>
      <c r="F33" s="134">
        <f>F29+F31</f>
        <v>0</v>
      </c>
      <c r="G33" s="5"/>
      <c r="H33" s="159" t="s">
        <v>51</v>
      </c>
      <c r="I33" s="125">
        <f>J33/12</f>
        <v>0</v>
      </c>
      <c r="J33" s="125">
        <f>J24-J30-J26+J32</f>
        <v>0</v>
      </c>
      <c r="K33" s="125"/>
      <c r="L33" s="125">
        <f>M33/12</f>
        <v>0</v>
      </c>
      <c r="M33" s="172">
        <f>J24-M30+M31-M26+M32</f>
        <v>0</v>
      </c>
      <c r="N33" s="180"/>
      <c r="O33" s="171"/>
    </row>
    <row r="34" spans="1:15" s="14" customFormat="1" ht="15.75" thickBot="1">
      <c r="A34" s="252" t="s">
        <v>31</v>
      </c>
      <c r="B34" s="253"/>
      <c r="C34" s="254"/>
      <c r="D34" s="136"/>
      <c r="E34" s="255" t="e">
        <f>E33*100/(B9+I18)</f>
        <v>#DIV/0!</v>
      </c>
      <c r="F34" s="256"/>
      <c r="G34" s="5"/>
      <c r="H34" s="155"/>
      <c r="I34" s="15"/>
      <c r="J34" s="15"/>
      <c r="K34" s="15"/>
      <c r="L34" s="15"/>
      <c r="M34" s="144"/>
      <c r="N34" s="180"/>
      <c r="O34" s="171"/>
    </row>
    <row r="35" spans="1:14" ht="54" customHeight="1" thickBot="1">
      <c r="A35" s="7"/>
      <c r="B35" s="4"/>
      <c r="C35" s="4"/>
      <c r="D35" s="4"/>
      <c r="E35" s="4"/>
      <c r="F35" s="4"/>
      <c r="G35" s="7"/>
      <c r="H35" s="153"/>
      <c r="I35" s="153"/>
      <c r="J35" s="153"/>
      <c r="K35" s="153"/>
      <c r="L35" s="153"/>
      <c r="M35" s="156"/>
      <c r="N35" s="179"/>
    </row>
    <row r="36" spans="1:14" ht="15.75" thickBot="1">
      <c r="A36" s="239" t="s">
        <v>19</v>
      </c>
      <c r="B36" s="240"/>
      <c r="C36" s="240"/>
      <c r="D36" s="240"/>
      <c r="E36" s="240"/>
      <c r="F36" s="241"/>
      <c r="G36" s="7"/>
      <c r="H36" s="7"/>
      <c r="I36" s="7"/>
      <c r="J36" s="7"/>
      <c r="K36" s="7"/>
      <c r="L36" s="7"/>
      <c r="M36" s="162"/>
      <c r="N36" s="179"/>
    </row>
    <row r="37" spans="1:14" ht="13.5" thickBot="1">
      <c r="A37" s="7"/>
      <c r="B37" s="4"/>
      <c r="C37" s="4"/>
      <c r="D37" s="4"/>
      <c r="E37" s="4"/>
      <c r="F37" s="4"/>
      <c r="G37" s="7"/>
      <c r="H37" s="7"/>
      <c r="I37" s="7"/>
      <c r="J37" s="7"/>
      <c r="K37" s="7"/>
      <c r="L37" s="7"/>
      <c r="M37" s="162"/>
      <c r="N37" s="179"/>
    </row>
    <row r="38" spans="1:14" ht="39.75" customHeight="1" thickBot="1">
      <c r="A38" s="7"/>
      <c r="B38" s="4"/>
      <c r="C38" s="4"/>
      <c r="D38" s="4"/>
      <c r="E38" s="242" t="s">
        <v>22</v>
      </c>
      <c r="F38" s="243"/>
      <c r="G38" s="7"/>
      <c r="H38" s="7"/>
      <c r="I38" s="7"/>
      <c r="J38" s="7"/>
      <c r="K38" s="7"/>
      <c r="L38" s="7"/>
      <c r="M38" s="162"/>
      <c r="N38" s="179"/>
    </row>
    <row r="39" spans="1:14" ht="13.5" thickBot="1">
      <c r="A39" s="7"/>
      <c r="B39" s="4"/>
      <c r="C39" s="4"/>
      <c r="D39" s="4"/>
      <c r="E39" s="81" t="s">
        <v>8</v>
      </c>
      <c r="F39" s="82" t="s">
        <v>7</v>
      </c>
      <c r="G39" s="7"/>
      <c r="H39" s="7"/>
      <c r="I39" s="7"/>
      <c r="J39" s="7"/>
      <c r="K39" s="7"/>
      <c r="L39" s="7"/>
      <c r="M39" s="162"/>
      <c r="N39" s="179"/>
    </row>
    <row r="40" spans="1:14" ht="12.75">
      <c r="A40" s="38" t="s">
        <v>17</v>
      </c>
      <c r="B40" s="39"/>
      <c r="C40" s="40">
        <v>5</v>
      </c>
      <c r="D40" s="45"/>
      <c r="E40" s="83">
        <f>F40/12</f>
        <v>23.833333333333332</v>
      </c>
      <c r="F40" s="84">
        <f>1.1*C40*52</f>
        <v>286</v>
      </c>
      <c r="G40" s="7"/>
      <c r="H40" s="7"/>
      <c r="I40" s="7"/>
      <c r="J40" s="7"/>
      <c r="K40" s="7"/>
      <c r="L40" s="7"/>
      <c r="M40" s="162"/>
      <c r="N40" s="179"/>
    </row>
    <row r="41" spans="1:14" ht="12.75">
      <c r="A41" s="231" t="s">
        <v>3</v>
      </c>
      <c r="B41" s="232"/>
      <c r="C41" s="41">
        <v>2</v>
      </c>
      <c r="D41" s="46"/>
      <c r="E41" s="85">
        <f>F41/12</f>
        <v>78</v>
      </c>
      <c r="F41" s="86">
        <f>9*C41*52</f>
        <v>936</v>
      </c>
      <c r="G41" s="7"/>
      <c r="H41" s="7"/>
      <c r="I41" s="7"/>
      <c r="J41" s="7"/>
      <c r="K41" s="7"/>
      <c r="L41" s="7"/>
      <c r="M41" s="162"/>
      <c r="N41" s="179"/>
    </row>
    <row r="42" spans="1:14" ht="12.75">
      <c r="A42" s="231" t="s">
        <v>4</v>
      </c>
      <c r="B42" s="232"/>
      <c r="C42" s="42">
        <v>6</v>
      </c>
      <c r="D42" s="46"/>
      <c r="E42" s="87" t="s">
        <v>18</v>
      </c>
      <c r="F42" s="88" t="s">
        <v>18</v>
      </c>
      <c r="G42" s="68">
        <f>C42*C43/100</f>
        <v>18</v>
      </c>
      <c r="H42" s="15"/>
      <c r="I42" s="7"/>
      <c r="J42" s="7"/>
      <c r="K42" s="7"/>
      <c r="L42" s="7"/>
      <c r="M42" s="162"/>
      <c r="N42" s="179"/>
    </row>
    <row r="43" spans="1:14" ht="12.75" customHeight="1">
      <c r="A43" s="233" t="s">
        <v>2</v>
      </c>
      <c r="B43" s="234"/>
      <c r="C43" s="41">
        <v>300</v>
      </c>
      <c r="D43" s="47"/>
      <c r="E43" s="87" t="s">
        <v>18</v>
      </c>
      <c r="F43" s="88" t="s">
        <v>18</v>
      </c>
      <c r="G43" s="15"/>
      <c r="H43" s="15"/>
      <c r="I43" s="7"/>
      <c r="J43" s="7"/>
      <c r="K43" s="7"/>
      <c r="L43" s="7"/>
      <c r="M43" s="162"/>
      <c r="N43" s="179"/>
    </row>
    <row r="44" spans="1:14" ht="12.75">
      <c r="A44" s="235" t="s">
        <v>5</v>
      </c>
      <c r="B44" s="236"/>
      <c r="C44" s="43" t="s">
        <v>33</v>
      </c>
      <c r="D44" s="46"/>
      <c r="E44" s="85">
        <f>F44/12</f>
        <v>241.79999999999998</v>
      </c>
      <c r="F44" s="178">
        <f>IF(C44="n",G42*52*3.1,IF(C44="o",G42*52*3.5,IF(C44="d",G42*52*2.7)))</f>
        <v>2901.6</v>
      </c>
      <c r="G44" s="7"/>
      <c r="H44" s="15"/>
      <c r="I44" s="7"/>
      <c r="J44" s="7"/>
      <c r="K44" s="7"/>
      <c r="L44" s="7"/>
      <c r="M44" s="162"/>
      <c r="N44" s="179"/>
    </row>
    <row r="45" spans="1:14" ht="13.5" thickBot="1">
      <c r="A45" s="237" t="s">
        <v>56</v>
      </c>
      <c r="B45" s="238"/>
      <c r="C45" s="44">
        <v>20000</v>
      </c>
      <c r="D45" s="48"/>
      <c r="E45" s="89" t="s">
        <v>18</v>
      </c>
      <c r="F45" s="90" t="s">
        <v>18</v>
      </c>
      <c r="G45" s="68"/>
      <c r="H45" s="15">
        <f>IF(B10="a",4000,0)</f>
        <v>0</v>
      </c>
      <c r="I45" s="15" t="s">
        <v>57</v>
      </c>
      <c r="J45" s="15"/>
      <c r="K45" s="7"/>
      <c r="L45" s="7"/>
      <c r="M45" s="162"/>
      <c r="N45" s="179"/>
    </row>
    <row r="46" spans="1:14" ht="13.5" thickBot="1">
      <c r="A46" s="221" t="s">
        <v>15</v>
      </c>
      <c r="B46" s="222"/>
      <c r="C46" s="223"/>
      <c r="D46" s="49"/>
      <c r="E46" s="91">
        <f>SUM(E40:E44)</f>
        <v>343.6333333333333</v>
      </c>
      <c r="F46" s="92">
        <f>SUM(F40:F44)</f>
        <v>4123.6</v>
      </c>
      <c r="G46" s="15"/>
      <c r="H46" s="15">
        <f>IF(B10="a",2500*(B12+E12),2500*B12)</f>
        <v>0</v>
      </c>
      <c r="I46" s="15" t="s">
        <v>58</v>
      </c>
      <c r="J46" s="15"/>
      <c r="K46" s="7"/>
      <c r="L46" s="7"/>
      <c r="M46" s="162"/>
      <c r="N46" s="179"/>
    </row>
    <row r="47" spans="1:14" ht="27" customHeight="1" thickBot="1">
      <c r="A47" s="224" t="s">
        <v>16</v>
      </c>
      <c r="B47" s="225"/>
      <c r="C47" s="226"/>
      <c r="D47" s="49"/>
      <c r="E47" s="91">
        <f>IF(C45&lt;8000+H47,C45*0.0196447,IF(C45&lt;16000+H47,C45*0.015259,C45*0.01087277))</f>
        <v>217.4554</v>
      </c>
      <c r="F47" s="92">
        <f>E47*12</f>
        <v>2609.4647999999997</v>
      </c>
      <c r="G47" s="15"/>
      <c r="H47" s="15">
        <f>SUM(H45:H46)</f>
        <v>0</v>
      </c>
      <c r="J47" s="15"/>
      <c r="K47" s="7"/>
      <c r="L47" s="7"/>
      <c r="M47" s="162"/>
      <c r="N47" s="179"/>
    </row>
    <row r="48" spans="1:14" ht="13.5" thickBot="1">
      <c r="A48" s="7"/>
      <c r="B48" s="4"/>
      <c r="C48" s="4"/>
      <c r="D48" s="12"/>
      <c r="E48" s="4"/>
      <c r="F48" s="4"/>
      <c r="G48" s="15"/>
      <c r="H48" s="15"/>
      <c r="I48" s="15"/>
      <c r="J48" s="15"/>
      <c r="K48" s="7"/>
      <c r="L48" s="7"/>
      <c r="M48" s="162"/>
      <c r="N48" s="179"/>
    </row>
    <row r="49" spans="1:15" s="14" customFormat="1" ht="15.75" thickBot="1">
      <c r="A49" s="5"/>
      <c r="B49" s="6"/>
      <c r="C49" s="6"/>
      <c r="D49" s="6"/>
      <c r="E49" s="93" t="s">
        <v>8</v>
      </c>
      <c r="F49" s="80" t="s">
        <v>7</v>
      </c>
      <c r="G49" s="155"/>
      <c r="H49" s="155"/>
      <c r="I49" s="155"/>
      <c r="J49" s="155"/>
      <c r="K49" s="5"/>
      <c r="L49" s="5"/>
      <c r="M49" s="170"/>
      <c r="N49" s="180"/>
      <c r="O49" s="171"/>
    </row>
    <row r="50" spans="1:15" s="14" customFormat="1" ht="15.75" thickBot="1">
      <c r="A50" s="227" t="s">
        <v>30</v>
      </c>
      <c r="B50" s="228"/>
      <c r="C50" s="228"/>
      <c r="D50" s="50"/>
      <c r="E50" s="94">
        <f>(E46+E47)*(-1)</f>
        <v>-561.0887333333333</v>
      </c>
      <c r="F50" s="95">
        <f>E50*12</f>
        <v>-6733.064799999999</v>
      </c>
      <c r="G50" s="154"/>
      <c r="H50" s="154"/>
      <c r="I50" s="154"/>
      <c r="J50" s="154"/>
      <c r="K50" s="5"/>
      <c r="L50" s="5"/>
      <c r="M50" s="170"/>
      <c r="N50" s="180"/>
      <c r="O50" s="171"/>
    </row>
    <row r="51" spans="1:14" ht="15.75" thickBot="1">
      <c r="A51" s="229" t="s">
        <v>31</v>
      </c>
      <c r="B51" s="230"/>
      <c r="C51" s="230"/>
      <c r="D51" s="51"/>
      <c r="E51" s="212" t="e">
        <f>E50*100/(B9+I18)</f>
        <v>#DIV/0!</v>
      </c>
      <c r="F51" s="213"/>
      <c r="G51" s="7"/>
      <c r="H51" s="7"/>
      <c r="I51" s="7"/>
      <c r="J51" s="7"/>
      <c r="K51" s="7"/>
      <c r="L51" s="7"/>
      <c r="M51" s="162"/>
      <c r="N51" s="179"/>
    </row>
    <row r="52" spans="1:14" ht="13.5" thickBot="1">
      <c r="A52" s="7"/>
      <c r="B52" s="4"/>
      <c r="C52" s="4"/>
      <c r="D52" s="4"/>
      <c r="E52" s="4"/>
      <c r="F52" s="4"/>
      <c r="G52" s="7"/>
      <c r="H52" s="7"/>
      <c r="I52" s="7"/>
      <c r="J52" s="7"/>
      <c r="K52" s="7"/>
      <c r="L52" s="7"/>
      <c r="M52" s="162"/>
      <c r="N52" s="179"/>
    </row>
    <row r="53" spans="1:15" s="14" customFormat="1" ht="15.75" thickBot="1">
      <c r="A53" s="214" t="s">
        <v>29</v>
      </c>
      <c r="B53" s="215"/>
      <c r="C53" s="215"/>
      <c r="D53" s="52"/>
      <c r="E53" s="79" t="s">
        <v>8</v>
      </c>
      <c r="F53" s="80" t="s">
        <v>7</v>
      </c>
      <c r="G53" s="5"/>
      <c r="H53" s="5"/>
      <c r="I53" s="5"/>
      <c r="J53" s="5"/>
      <c r="K53" s="5"/>
      <c r="L53" s="5"/>
      <c r="M53" s="170"/>
      <c r="N53" s="180"/>
      <c r="O53" s="171"/>
    </row>
    <row r="54" spans="1:15" s="17" customFormat="1" ht="15.75" thickBot="1">
      <c r="A54" s="216"/>
      <c r="B54" s="184"/>
      <c r="C54" s="184"/>
      <c r="D54" s="53"/>
      <c r="E54" s="96">
        <f>E33-E46-E47</f>
        <v>-561.0887333333333</v>
      </c>
      <c r="F54" s="97">
        <f>E54*12</f>
        <v>-6733.064799999999</v>
      </c>
      <c r="G54" s="16"/>
      <c r="H54" s="16"/>
      <c r="I54" s="16"/>
      <c r="J54" s="16"/>
      <c r="K54" s="16"/>
      <c r="L54" s="16"/>
      <c r="M54" s="173"/>
      <c r="N54" s="180"/>
      <c r="O54" s="174"/>
    </row>
    <row r="55" spans="1:14" ht="15.75" thickBot="1">
      <c r="A55" s="217" t="s">
        <v>31</v>
      </c>
      <c r="B55" s="218"/>
      <c r="C55" s="218"/>
      <c r="D55" s="37"/>
      <c r="E55" s="219" t="e">
        <f>E34+E51</f>
        <v>#DIV/0!</v>
      </c>
      <c r="F55" s="220"/>
      <c r="G55" s="7"/>
      <c r="H55" s="7"/>
      <c r="I55" s="7"/>
      <c r="J55" s="7"/>
      <c r="K55" s="7"/>
      <c r="L55" s="7"/>
      <c r="M55" s="162"/>
      <c r="N55" s="179"/>
    </row>
    <row r="56" spans="1:14" ht="30.75" customHeight="1">
      <c r="A56" s="7"/>
      <c r="B56" s="4"/>
      <c r="C56" s="4"/>
      <c r="D56" s="4"/>
      <c r="E56" s="157"/>
      <c r="F56" s="4"/>
      <c r="G56" s="7"/>
      <c r="H56" s="7"/>
      <c r="I56" s="7"/>
      <c r="J56" s="7"/>
      <c r="K56" s="7"/>
      <c r="L56" s="7"/>
      <c r="M56" s="162"/>
      <c r="N56" s="179"/>
    </row>
    <row r="57" spans="1:14" ht="40.5" customHeight="1">
      <c r="A57" s="203" t="s">
        <v>32</v>
      </c>
      <c r="B57" s="203"/>
      <c r="C57" s="203"/>
      <c r="D57" s="203"/>
      <c r="E57" s="203"/>
      <c r="F57" s="203"/>
      <c r="G57" s="203"/>
      <c r="H57" s="203"/>
      <c r="I57" s="7"/>
      <c r="J57" s="7"/>
      <c r="K57" s="7"/>
      <c r="L57" s="7"/>
      <c r="M57" s="162"/>
      <c r="N57" s="179"/>
    </row>
    <row r="58" spans="1:14" ht="79.5" customHeight="1">
      <c r="A58" s="204" t="s">
        <v>36</v>
      </c>
      <c r="B58" s="205"/>
      <c r="C58" s="205"/>
      <c r="D58" s="205"/>
      <c r="E58" s="205"/>
      <c r="F58" s="205"/>
      <c r="G58" s="205"/>
      <c r="H58" s="206"/>
      <c r="I58" s="7"/>
      <c r="J58" s="7"/>
      <c r="K58" s="7"/>
      <c r="L58" s="7"/>
      <c r="M58" s="162"/>
      <c r="N58" s="179"/>
    </row>
    <row r="59" spans="1:14" ht="46.5" customHeight="1">
      <c r="A59" s="207" t="s">
        <v>37</v>
      </c>
      <c r="B59" s="199"/>
      <c r="C59" s="199"/>
      <c r="D59" s="199"/>
      <c r="E59" s="199"/>
      <c r="F59" s="199"/>
      <c r="G59" s="199"/>
      <c r="H59" s="200"/>
      <c r="I59" s="7"/>
      <c r="J59" s="7"/>
      <c r="K59" s="7"/>
      <c r="L59" s="7"/>
      <c r="M59" s="162"/>
      <c r="N59" s="179"/>
    </row>
    <row r="60" spans="1:14" ht="12.75">
      <c r="A60" s="208" t="s">
        <v>59</v>
      </c>
      <c r="B60" s="209"/>
      <c r="C60" s="209"/>
      <c r="D60" s="209"/>
      <c r="E60" s="209"/>
      <c r="F60" s="209"/>
      <c r="G60" s="196"/>
      <c r="H60" s="197"/>
      <c r="I60" s="7"/>
      <c r="J60" s="7"/>
      <c r="K60" s="7"/>
      <c r="L60" s="7"/>
      <c r="M60" s="162"/>
      <c r="N60" s="179"/>
    </row>
    <row r="61" spans="1:14" ht="61.5" customHeight="1">
      <c r="A61" s="210"/>
      <c r="B61" s="211"/>
      <c r="C61" s="211"/>
      <c r="D61" s="211"/>
      <c r="E61" s="211"/>
      <c r="F61" s="211"/>
      <c r="G61" s="199"/>
      <c r="H61" s="200"/>
      <c r="I61" s="7"/>
      <c r="J61" s="7"/>
      <c r="K61" s="7"/>
      <c r="L61" s="7"/>
      <c r="M61" s="162"/>
      <c r="N61" s="179"/>
    </row>
    <row r="62" spans="1:14" ht="39" customHeight="1">
      <c r="A62" s="189" t="s">
        <v>60</v>
      </c>
      <c r="B62" s="190"/>
      <c r="C62" s="190"/>
      <c r="D62" s="190"/>
      <c r="E62" s="190"/>
      <c r="F62" s="190"/>
      <c r="G62" s="191"/>
      <c r="H62" s="192"/>
      <c r="I62" s="7"/>
      <c r="J62" s="7"/>
      <c r="K62" s="7"/>
      <c r="L62" s="7"/>
      <c r="M62" s="162"/>
      <c r="N62" s="179"/>
    </row>
    <row r="63" spans="1:14" ht="52.5" customHeight="1">
      <c r="A63" s="189" t="s">
        <v>61</v>
      </c>
      <c r="B63" s="190"/>
      <c r="C63" s="190"/>
      <c r="D63" s="190"/>
      <c r="E63" s="190"/>
      <c r="F63" s="190"/>
      <c r="G63" s="190"/>
      <c r="H63" s="194"/>
      <c r="I63" s="7"/>
      <c r="J63" s="7"/>
      <c r="K63" s="7"/>
      <c r="L63" s="7"/>
      <c r="M63" s="162"/>
      <c r="N63" s="179"/>
    </row>
    <row r="64" spans="1:14" ht="72.75" customHeight="1">
      <c r="A64" s="195" t="s">
        <v>39</v>
      </c>
      <c r="B64" s="196"/>
      <c r="C64" s="196"/>
      <c r="D64" s="196"/>
      <c r="E64" s="196"/>
      <c r="F64" s="196"/>
      <c r="G64" s="196"/>
      <c r="H64" s="197"/>
      <c r="I64" s="7"/>
      <c r="J64" s="7"/>
      <c r="K64" s="7"/>
      <c r="L64" s="7"/>
      <c r="M64" s="162"/>
      <c r="N64" s="179"/>
    </row>
    <row r="65" spans="1:14" ht="30.75" customHeight="1">
      <c r="A65" s="198" t="s">
        <v>34</v>
      </c>
      <c r="B65" s="199"/>
      <c r="C65" s="199"/>
      <c r="D65" s="199"/>
      <c r="E65" s="199"/>
      <c r="F65" s="199"/>
      <c r="G65" s="199"/>
      <c r="H65" s="200"/>
      <c r="I65" s="7"/>
      <c r="J65" s="7"/>
      <c r="K65" s="7"/>
      <c r="L65" s="7"/>
      <c r="M65" s="162"/>
      <c r="N65" s="179"/>
    </row>
    <row r="66" spans="1:14" ht="31.5" customHeight="1">
      <c r="A66" s="201" t="s">
        <v>35</v>
      </c>
      <c r="B66" s="202"/>
      <c r="C66" s="202"/>
      <c r="D66" s="202"/>
      <c r="E66" s="202"/>
      <c r="F66" s="202"/>
      <c r="G66" s="202"/>
      <c r="H66" s="202"/>
      <c r="I66" s="7"/>
      <c r="J66" s="7"/>
      <c r="K66" s="7"/>
      <c r="L66" s="7"/>
      <c r="M66" s="162"/>
      <c r="N66" s="179"/>
    </row>
    <row r="67" spans="1:14" ht="112.5" customHeight="1">
      <c r="A67" s="193" t="s">
        <v>64</v>
      </c>
      <c r="B67" s="190"/>
      <c r="C67" s="190"/>
      <c r="D67" s="190"/>
      <c r="E67" s="190"/>
      <c r="F67" s="190"/>
      <c r="G67" s="190"/>
      <c r="H67" s="194"/>
      <c r="I67" s="7"/>
      <c r="J67" s="7"/>
      <c r="K67" s="7"/>
      <c r="L67" s="7"/>
      <c r="M67" s="162"/>
      <c r="N67" s="179"/>
    </row>
    <row r="68" spans="1:14" ht="12.75">
      <c r="A68" s="7"/>
      <c r="B68" s="4"/>
      <c r="C68" s="4"/>
      <c r="D68" s="4"/>
      <c r="E68" s="4"/>
      <c r="F68" s="4"/>
      <c r="G68" s="7"/>
      <c r="H68" s="7"/>
      <c r="I68" s="7"/>
      <c r="J68" s="7"/>
      <c r="K68" s="7"/>
      <c r="L68" s="7"/>
      <c r="M68" s="162"/>
      <c r="N68" s="179"/>
    </row>
    <row r="69" spans="1:14" ht="12.75">
      <c r="A69" s="7"/>
      <c r="B69" s="4"/>
      <c r="C69" s="4"/>
      <c r="D69" s="4"/>
      <c r="E69" s="4"/>
      <c r="F69" s="4"/>
      <c r="G69" s="7"/>
      <c r="H69" s="7"/>
      <c r="I69" s="7"/>
      <c r="J69" s="7"/>
      <c r="K69" s="7"/>
      <c r="L69" s="7"/>
      <c r="M69" s="162"/>
      <c r="N69" s="179"/>
    </row>
    <row r="70" spans="1:14" ht="12.75">
      <c r="A70" s="7"/>
      <c r="B70" s="4"/>
      <c r="C70" s="4"/>
      <c r="D70" s="4"/>
      <c r="E70" s="4"/>
      <c r="F70" s="4"/>
      <c r="G70" s="7"/>
      <c r="H70" s="7"/>
      <c r="I70" s="7"/>
      <c r="J70" s="7"/>
      <c r="K70" s="7"/>
      <c r="L70" s="7"/>
      <c r="M70" s="162"/>
      <c r="N70" s="179"/>
    </row>
    <row r="71" spans="1:14" ht="12.75">
      <c r="A71" s="7"/>
      <c r="B71" s="4"/>
      <c r="C71" s="4"/>
      <c r="D71" s="4"/>
      <c r="E71" s="4"/>
      <c r="F71" s="4"/>
      <c r="G71" s="7"/>
      <c r="H71" s="7"/>
      <c r="I71" s="7"/>
      <c r="J71" s="7"/>
      <c r="K71" s="7"/>
      <c r="L71" s="7"/>
      <c r="M71" s="162"/>
      <c r="N71" s="179"/>
    </row>
    <row r="72" spans="1:14" ht="12.75">
      <c r="A72" s="7"/>
      <c r="B72" s="4"/>
      <c r="C72" s="4"/>
      <c r="D72" s="4"/>
      <c r="E72" s="4"/>
      <c r="F72" s="4"/>
      <c r="G72" s="7"/>
      <c r="H72" s="7"/>
      <c r="I72" s="7"/>
      <c r="J72" s="7"/>
      <c r="K72" s="7"/>
      <c r="L72" s="7"/>
      <c r="M72" s="162"/>
      <c r="N72" s="179"/>
    </row>
    <row r="73" spans="1:14" ht="12.75">
      <c r="A73" s="7"/>
      <c r="B73" s="4"/>
      <c r="C73" s="4"/>
      <c r="D73" s="4"/>
      <c r="E73" s="4"/>
      <c r="F73" s="4"/>
      <c r="G73" s="7"/>
      <c r="H73" s="7"/>
      <c r="I73" s="7"/>
      <c r="J73" s="7"/>
      <c r="K73" s="7"/>
      <c r="L73" s="7"/>
      <c r="M73" s="162"/>
      <c r="N73" s="179"/>
    </row>
    <row r="74" spans="1:14" ht="12.75">
      <c r="A74" s="7"/>
      <c r="B74" s="4"/>
      <c r="C74" s="4"/>
      <c r="D74" s="4"/>
      <c r="E74" s="4"/>
      <c r="F74" s="4"/>
      <c r="G74" s="7"/>
      <c r="H74" s="7"/>
      <c r="I74" s="7"/>
      <c r="J74" s="7"/>
      <c r="K74" s="7"/>
      <c r="L74" s="7"/>
      <c r="M74" s="162"/>
      <c r="N74" s="179"/>
    </row>
    <row r="75" spans="1:14" ht="12.75">
      <c r="A75" s="7"/>
      <c r="B75" s="4"/>
      <c r="C75" s="4"/>
      <c r="D75" s="4"/>
      <c r="E75" s="4"/>
      <c r="F75" s="4"/>
      <c r="G75" s="7"/>
      <c r="H75" s="7"/>
      <c r="I75" s="7"/>
      <c r="J75" s="7"/>
      <c r="K75" s="7"/>
      <c r="L75" s="7"/>
      <c r="M75" s="162"/>
      <c r="N75" s="179"/>
    </row>
    <row r="76" spans="1:14" ht="12.75">
      <c r="A76" s="7"/>
      <c r="B76" s="4"/>
      <c r="C76" s="4"/>
      <c r="D76" s="4"/>
      <c r="E76" s="4"/>
      <c r="F76" s="4"/>
      <c r="G76" s="7"/>
      <c r="H76" s="7"/>
      <c r="I76" s="7"/>
      <c r="J76" s="7"/>
      <c r="K76" s="7"/>
      <c r="L76" s="7"/>
      <c r="M76" s="162"/>
      <c r="N76" s="179"/>
    </row>
    <row r="77" spans="1:14" ht="12.75">
      <c r="A77" s="7"/>
      <c r="B77" s="4"/>
      <c r="C77" s="4"/>
      <c r="D77" s="4"/>
      <c r="E77" s="4"/>
      <c r="F77" s="4"/>
      <c r="G77" s="7"/>
      <c r="H77" s="7"/>
      <c r="I77" s="7"/>
      <c r="J77" s="7"/>
      <c r="K77" s="7"/>
      <c r="L77" s="7"/>
      <c r="M77" s="162"/>
      <c r="N77" s="179"/>
    </row>
    <row r="93" ht="12.75">
      <c r="L93" s="60" t="s">
        <v>44</v>
      </c>
    </row>
    <row r="95" spans="12:15" ht="12.75">
      <c r="L95" s="61">
        <v>5570</v>
      </c>
      <c r="M95" s="163">
        <v>5.377803073420599</v>
      </c>
      <c r="N95" s="181">
        <v>-3.723818864162398</v>
      </c>
      <c r="O95" s="163">
        <v>1.6539842092582004</v>
      </c>
    </row>
    <row r="96" spans="12:15" ht="12.75">
      <c r="L96" s="61">
        <v>6000</v>
      </c>
      <c r="M96" s="163">
        <v>4.781111111111103</v>
      </c>
      <c r="N96" s="181">
        <v>-3.677097074074074</v>
      </c>
      <c r="O96" s="163">
        <v>1.1040140370370288</v>
      </c>
    </row>
    <row r="97" spans="12:15" ht="12.75">
      <c r="L97" s="61">
        <v>7000</v>
      </c>
      <c r="M97" s="163">
        <v>3.8008421052631616</v>
      </c>
      <c r="N97" s="181">
        <v>-3.1819064912280703</v>
      </c>
      <c r="O97" s="163">
        <v>0.6189356140350912</v>
      </c>
    </row>
    <row r="98" spans="12:15" ht="12.75">
      <c r="L98" s="61">
        <f aca="true" t="shared" si="0" ref="L98:L118">L97+1000</f>
        <v>8000</v>
      </c>
      <c r="M98" s="163">
        <v>3.834400000000001</v>
      </c>
      <c r="N98" s="181">
        <v>-3.0914766666666664</v>
      </c>
      <c r="O98" s="163">
        <v>0.7429233333333345</v>
      </c>
    </row>
    <row r="99" spans="12:15" ht="12.75">
      <c r="L99" s="61">
        <f t="shared" si="0"/>
        <v>9000</v>
      </c>
      <c r="M99" s="163">
        <v>3.254952380952381</v>
      </c>
      <c r="N99" s="181">
        <v>-3.0096592063492067</v>
      </c>
      <c r="O99" s="163">
        <v>0.24529317460317435</v>
      </c>
    </row>
    <row r="100" spans="12:15" ht="12.75">
      <c r="L100" s="61">
        <f t="shared" si="0"/>
        <v>10000</v>
      </c>
      <c r="M100" s="163">
        <v>2.7281818181818216</v>
      </c>
      <c r="N100" s="181">
        <v>-2.935279696969697</v>
      </c>
      <c r="O100" s="163">
        <v>-0.20709787878787544</v>
      </c>
    </row>
    <row r="101" spans="12:15" ht="12.75">
      <c r="L101" s="61">
        <f t="shared" si="0"/>
        <v>11000</v>
      </c>
      <c r="M101" s="163">
        <v>2.2472173913043423</v>
      </c>
      <c r="N101" s="181">
        <v>-2.867367971014492</v>
      </c>
      <c r="O101" s="163">
        <v>-0.6201505797101499</v>
      </c>
    </row>
    <row r="102" spans="12:15" ht="12.75">
      <c r="L102" s="61">
        <f t="shared" si="0"/>
        <v>12000</v>
      </c>
      <c r="M102" s="163">
        <v>1.8063333333333351</v>
      </c>
      <c r="N102" s="181">
        <v>-2.805115555555556</v>
      </c>
      <c r="O102" s="163">
        <v>-0.9987822222222209</v>
      </c>
    </row>
    <row r="103" spans="12:15" ht="12.75">
      <c r="L103" s="61">
        <f t="shared" si="0"/>
        <v>13000</v>
      </c>
      <c r="M103" s="163">
        <v>1.400720000000001</v>
      </c>
      <c r="N103" s="181">
        <v>-2.747843333333333</v>
      </c>
      <c r="O103" s="163">
        <v>-1.347123333333332</v>
      </c>
    </row>
    <row r="104" spans="12:15" ht="12.75">
      <c r="L104" s="61">
        <f t="shared" si="0"/>
        <v>14000</v>
      </c>
      <c r="M104" s="163">
        <v>1.0263076923076928</v>
      </c>
      <c r="N104" s="181">
        <v>-2.694976666666667</v>
      </c>
      <c r="O104" s="163">
        <v>-1.668668974358974</v>
      </c>
    </row>
    <row r="105" spans="12:15" ht="12.75">
      <c r="L105" s="61">
        <f t="shared" si="0"/>
        <v>15000</v>
      </c>
      <c r="M105" s="163">
        <v>0.6796296296296296</v>
      </c>
      <c r="N105" s="181">
        <v>-2.646026049382716</v>
      </c>
      <c r="O105" s="163">
        <v>-1.9663964197530865</v>
      </c>
    </row>
    <row r="106" spans="12:15" ht="12.75">
      <c r="L106" s="61">
        <f t="shared" si="0"/>
        <v>16000</v>
      </c>
      <c r="M106" s="163">
        <v>0.508428571428567</v>
      </c>
      <c r="N106" s="181">
        <v>-2.205811204761905</v>
      </c>
      <c r="O106" s="163">
        <v>-1.697382633333338</v>
      </c>
    </row>
    <row r="107" spans="12:15" ht="12.75">
      <c r="L107" s="61">
        <f t="shared" si="0"/>
        <v>17000</v>
      </c>
      <c r="M107" s="163">
        <v>0.5042068965517219</v>
      </c>
      <c r="N107" s="181">
        <v>-2.1634918287356317</v>
      </c>
      <c r="O107" s="163">
        <v>-1.6592849321839098</v>
      </c>
    </row>
    <row r="108" spans="12:15" ht="12.75">
      <c r="L108" s="61">
        <f t="shared" si="0"/>
        <v>18000</v>
      </c>
      <c r="M108" s="163">
        <v>0.5002666666666664</v>
      </c>
      <c r="N108" s="181">
        <v>-2.1239937444444443</v>
      </c>
      <c r="O108" s="163">
        <v>-1.623727077777778</v>
      </c>
    </row>
    <row r="109" spans="12:15" ht="12.75">
      <c r="L109" s="61">
        <f t="shared" si="0"/>
        <v>19000</v>
      </c>
      <c r="M109" s="163">
        <v>0.49658064516129197</v>
      </c>
      <c r="N109" s="181">
        <v>-2.087043923655914</v>
      </c>
      <c r="O109" s="163">
        <v>-1.590463278494622</v>
      </c>
    </row>
    <row r="110" spans="12:15" ht="12.75">
      <c r="L110" s="61">
        <f t="shared" si="0"/>
        <v>20000</v>
      </c>
      <c r="M110" s="163">
        <v>0.4931250000000034</v>
      </c>
      <c r="N110" s="181">
        <v>-2.0524034666666666</v>
      </c>
      <c r="O110" s="163">
        <v>-1.5592784666666633</v>
      </c>
    </row>
    <row r="111" spans="12:15" ht="12.75">
      <c r="L111" s="61">
        <f t="shared" si="0"/>
        <v>21000</v>
      </c>
      <c r="M111" s="163">
        <v>0.5078828787878648</v>
      </c>
      <c r="N111" s="181">
        <v>-2.0198624313131313</v>
      </c>
      <c r="O111" s="163">
        <v>-1.5119795525252666</v>
      </c>
    </row>
    <row r="112" spans="12:15" ht="12.75">
      <c r="L112" s="61">
        <f t="shared" si="0"/>
        <v>22000</v>
      </c>
      <c r="M112" s="163">
        <v>0.528121617647064</v>
      </c>
      <c r="N112" s="181">
        <v>-1.9892355745098038</v>
      </c>
      <c r="O112" s="163">
        <v>-1.4611139568627398</v>
      </c>
    </row>
    <row r="113" spans="12:15" ht="12.75">
      <c r="L113" s="61">
        <f t="shared" si="0"/>
        <v>23000</v>
      </c>
      <c r="M113" s="163">
        <v>0.5472038571428597</v>
      </c>
      <c r="N113" s="181">
        <v>-1.9603588238095238</v>
      </c>
      <c r="O113" s="163">
        <v>-1.413154966666664</v>
      </c>
    </row>
    <row r="114" spans="12:15" ht="12.75">
      <c r="L114" s="61">
        <f t="shared" si="0"/>
        <v>24000</v>
      </c>
      <c r="M114" s="163">
        <v>0.5652259722222324</v>
      </c>
      <c r="N114" s="181">
        <v>-1.9330863370370373</v>
      </c>
      <c r="O114" s="163">
        <v>-1.3678603648148049</v>
      </c>
    </row>
    <row r="115" spans="12:15" ht="12.75">
      <c r="L115" s="61">
        <f t="shared" si="0"/>
        <v>25000</v>
      </c>
      <c r="M115" s="163">
        <v>0.7293009459459378</v>
      </c>
      <c r="N115" s="181">
        <v>-1.9072880387387385</v>
      </c>
      <c r="O115" s="163">
        <v>-1.177987092792801</v>
      </c>
    </row>
    <row r="116" spans="12:15" ht="12.75">
      <c r="L116" s="61">
        <f t="shared" si="0"/>
        <v>26000</v>
      </c>
      <c r="M116" s="163">
        <v>0.9062140789473712</v>
      </c>
      <c r="N116" s="181">
        <v>-1.8828475456140352</v>
      </c>
      <c r="O116" s="163">
        <v>-0.9766334666666641</v>
      </c>
    </row>
    <row r="117" spans="10:15" ht="12.75">
      <c r="J117" s="160">
        <f>J118*1000</f>
        <v>50000</v>
      </c>
      <c r="L117" s="61">
        <f t="shared" si="0"/>
        <v>27000</v>
      </c>
      <c r="M117" s="163">
        <v>1.0740547435897287</v>
      </c>
      <c r="N117" s="181">
        <v>-1.8596604111111112</v>
      </c>
      <c r="O117" s="163">
        <v>-0.7856056675213825</v>
      </c>
    </row>
    <row r="118" spans="10:15" ht="12.75">
      <c r="J118" s="8">
        <v>50</v>
      </c>
      <c r="L118" s="61">
        <f t="shared" si="0"/>
        <v>28000</v>
      </c>
      <c r="M118" s="163">
        <v>1.2335033750000048</v>
      </c>
      <c r="N118" s="181">
        <v>-1.8376326333333335</v>
      </c>
      <c r="O118" s="163">
        <v>-0.6041292583333286</v>
      </c>
    </row>
    <row r="119" spans="12:15" ht="12.75">
      <c r="L119" s="61">
        <v>29000</v>
      </c>
      <c r="M119" s="163">
        <v>1.3851740243902497</v>
      </c>
      <c r="N119" s="181">
        <v>-1.816679381300813</v>
      </c>
      <c r="O119" s="163">
        <v>-0.43150535691056335</v>
      </c>
    </row>
    <row r="120" spans="8:15" ht="12.75">
      <c r="H120" s="57" t="s">
        <v>41</v>
      </c>
      <c r="I120" s="57" t="s">
        <v>42</v>
      </c>
      <c r="J120" s="62" t="s">
        <v>43</v>
      </c>
      <c r="L120" s="61">
        <v>30000</v>
      </c>
      <c r="M120" s="163">
        <v>1.5296222619047686</v>
      </c>
      <c r="N120" s="181">
        <v>-1.796723903174603</v>
      </c>
      <c r="O120" s="163">
        <v>-0.2671016412698344</v>
      </c>
    </row>
    <row r="121" spans="8:15" ht="12.75">
      <c r="H121" s="161" t="e">
        <f>E34</f>
        <v>#DIV/0!</v>
      </c>
      <c r="I121" s="161" t="e">
        <f>E51</f>
        <v>#DIV/0!</v>
      </c>
      <c r="J121" s="161" t="e">
        <f>E55</f>
        <v>#DIV/0!</v>
      </c>
      <c r="L121" s="61">
        <v>31000</v>
      </c>
      <c r="M121" s="163">
        <v>1.667351976744185</v>
      </c>
      <c r="N121" s="181">
        <v>-1.7776965868217054</v>
      </c>
      <c r="O121" s="163">
        <v>-0.1103446100775205</v>
      </c>
    </row>
    <row r="122" spans="12:15" ht="12.75">
      <c r="L122" s="61">
        <v>32000</v>
      </c>
      <c r="M122" s="163">
        <v>1.7988212500000003</v>
      </c>
      <c r="N122" s="181">
        <v>-1.7595341484848486</v>
      </c>
      <c r="O122" s="163">
        <v>0.03928710151515169</v>
      </c>
    </row>
    <row r="123" spans="12:15" ht="12.75">
      <c r="L123" s="61">
        <v>33000</v>
      </c>
      <c r="M123" s="163">
        <v>1.7356474444444394</v>
      </c>
      <c r="N123" s="181">
        <v>-1.7421789296296295</v>
      </c>
      <c r="O123" s="163">
        <v>-0.006531485185190089</v>
      </c>
    </row>
    <row r="124" spans="12:15" ht="12.75">
      <c r="L124" s="61">
        <v>34000</v>
      </c>
      <c r="M124" s="163">
        <v>1.6752203260869625</v>
      </c>
      <c r="N124" s="181">
        <v>-1.7255782855072466</v>
      </c>
      <c r="O124" s="163">
        <v>-0.05035795942028409</v>
      </c>
    </row>
    <row r="125" spans="12:15" ht="12.75">
      <c r="L125" s="61">
        <v>35000</v>
      </c>
      <c r="M125" s="163">
        <v>1.617364574468086</v>
      </c>
      <c r="N125" s="181">
        <v>-1.7096840517730496</v>
      </c>
      <c r="O125" s="163">
        <v>-0.09231947730496359</v>
      </c>
    </row>
    <row r="126" spans="12:15" ht="12.75">
      <c r="L126" s="61">
        <v>36000</v>
      </c>
      <c r="M126" s="161">
        <v>1.56191947916667</v>
      </c>
      <c r="N126" s="181">
        <v>-1.6944520777777776</v>
      </c>
      <c r="O126" s="161">
        <v>-0.13253259861110767</v>
      </c>
    </row>
    <row r="127" spans="12:15" ht="12.75">
      <c r="L127" s="61">
        <v>37000</v>
      </c>
      <c r="M127" s="163">
        <v>1.5087374489795902</v>
      </c>
      <c r="N127" s="181">
        <v>-1.6798418170068028</v>
      </c>
      <c r="O127" s="163">
        <v>-0.17110436802721263</v>
      </c>
    </row>
    <row r="128" spans="12:15" ht="12.75">
      <c r="L128" s="61">
        <v>38000</v>
      </c>
      <c r="M128" s="163">
        <v>1.4576827000000014</v>
      </c>
      <c r="N128" s="181">
        <v>-1.6658159666666665</v>
      </c>
      <c r="O128" s="163">
        <v>-0.2081332666666651</v>
      </c>
    </row>
    <row r="129" spans="12:15" ht="12.75">
      <c r="L129" s="61">
        <v>39000</v>
      </c>
      <c r="M129" s="161">
        <v>1.4086300980392124</v>
      </c>
      <c r="N129" s="181">
        <v>-1.6523401496732026</v>
      </c>
      <c r="O129" s="161">
        <v>-0.2437100516339903</v>
      </c>
    </row>
    <row r="130" spans="12:15" ht="12.75">
      <c r="L130" s="61">
        <v>40000</v>
      </c>
      <c r="M130" s="163">
        <v>1.3614641346153908</v>
      </c>
      <c r="N130" s="181">
        <v>-1.6393826333333334</v>
      </c>
      <c r="O130" s="163">
        <v>-0.2779184987179426</v>
      </c>
    </row>
    <row r="131" spans="12:15" ht="12.75">
      <c r="L131" s="61">
        <v>41000</v>
      </c>
      <c r="M131" s="163">
        <v>1.404578924528306</v>
      </c>
      <c r="N131" s="181">
        <v>-1.6269140798742139</v>
      </c>
      <c r="O131" s="163">
        <v>-0.22233515534590786</v>
      </c>
    </row>
    <row r="132" spans="12:15" ht="12.75">
      <c r="L132" s="61">
        <v>42000</v>
      </c>
      <c r="M132" s="161">
        <v>1.5452348703703744</v>
      </c>
      <c r="N132" s="161">
        <v>-1.6149073246913581</v>
      </c>
      <c r="O132" s="161">
        <v>-0.06967245432098368</v>
      </c>
    </row>
    <row r="133" spans="12:15" ht="12.75">
      <c r="L133" s="61">
        <v>43000</v>
      </c>
      <c r="M133" s="163">
        <v>1.6807760545454586</v>
      </c>
      <c r="N133" s="181">
        <v>-1.6033371787878787</v>
      </c>
      <c r="O133" s="163">
        <v>0.0774388757575799</v>
      </c>
    </row>
    <row r="134" spans="12:15" ht="12.75">
      <c r="L134" s="61">
        <v>44000</v>
      </c>
      <c r="M134" s="163">
        <v>1.9307264821428523</v>
      </c>
      <c r="N134" s="181">
        <v>-1.5921802523809523</v>
      </c>
      <c r="O134" s="163">
        <v>0.33854622976189996</v>
      </c>
    </row>
    <row r="135" spans="12:15" ht="12.75">
      <c r="L135" s="61">
        <v>45000</v>
      </c>
      <c r="M135" s="163">
        <v>2.177555842105265</v>
      </c>
      <c r="N135" s="181">
        <v>-1.5814147970760233</v>
      </c>
      <c r="O135" s="163">
        <v>0.5961410450292417</v>
      </c>
    </row>
    <row r="136" spans="12:15" ht="12.75">
      <c r="L136" s="61">
        <v>46000</v>
      </c>
      <c r="M136" s="161">
        <v>2.415873844827588</v>
      </c>
      <c r="N136" s="161">
        <v>-1.5710205643678161</v>
      </c>
      <c r="O136" s="161">
        <v>0.8448532804597717</v>
      </c>
    </row>
    <row r="137" spans="12:15" ht="12.75">
      <c r="L137" s="61">
        <v>47000</v>
      </c>
      <c r="M137" s="163">
        <v>2.6461132711864424</v>
      </c>
      <c r="N137" s="181">
        <v>-1.5609786785310735</v>
      </c>
      <c r="O137" s="163">
        <v>1.0851345926553688</v>
      </c>
    </row>
    <row r="138" spans="12:15" ht="12.75">
      <c r="L138" s="61">
        <v>48000</v>
      </c>
      <c r="M138" s="163">
        <v>2.868678050000002</v>
      </c>
      <c r="N138" s="181">
        <v>-1.5512715222222224</v>
      </c>
      <c r="O138" s="163">
        <v>1.3174065277777796</v>
      </c>
    </row>
    <row r="139" spans="12:15" ht="12.75">
      <c r="L139" s="61">
        <v>49000</v>
      </c>
      <c r="M139" s="163">
        <v>3.0839456229508215</v>
      </c>
      <c r="N139" s="181">
        <v>-1.5418826333333335</v>
      </c>
      <c r="O139" s="163">
        <v>1.542062989617488</v>
      </c>
    </row>
    <row r="140" spans="12:15" ht="12.75">
      <c r="L140" s="61">
        <v>50000</v>
      </c>
      <c r="M140" s="163">
        <v>3.292269080645163</v>
      </c>
      <c r="N140" s="181">
        <v>-1.5327966118279568</v>
      </c>
      <c r="O140" s="163">
        <v>1.7594724688172063</v>
      </c>
    </row>
  </sheetData>
  <mergeCells count="48">
    <mergeCell ref="A1:F1"/>
    <mergeCell ref="A2:F2"/>
    <mergeCell ref="A3:F3"/>
    <mergeCell ref="A7:F7"/>
    <mergeCell ref="B9:C9"/>
    <mergeCell ref="B10:C10"/>
    <mergeCell ref="E10:F10"/>
    <mergeCell ref="B11:C11"/>
    <mergeCell ref="A29:C29"/>
    <mergeCell ref="A30:C30"/>
    <mergeCell ref="E30:F30"/>
    <mergeCell ref="B15:C15"/>
    <mergeCell ref="E15:F15"/>
    <mergeCell ref="A36:F36"/>
    <mergeCell ref="E38:F38"/>
    <mergeCell ref="A41:B41"/>
    <mergeCell ref="A31:C31"/>
    <mergeCell ref="A32:C32"/>
    <mergeCell ref="E32:F32"/>
    <mergeCell ref="A33:C33"/>
    <mergeCell ref="A34:C34"/>
    <mergeCell ref="E34:F34"/>
    <mergeCell ref="A42:B42"/>
    <mergeCell ref="A43:B43"/>
    <mergeCell ref="A44:B44"/>
    <mergeCell ref="A45:B45"/>
    <mergeCell ref="A46:C46"/>
    <mergeCell ref="A47:C47"/>
    <mergeCell ref="A50:C50"/>
    <mergeCell ref="A51:C51"/>
    <mergeCell ref="E51:F51"/>
    <mergeCell ref="A53:C54"/>
    <mergeCell ref="A55:C55"/>
    <mergeCell ref="E55:F55"/>
    <mergeCell ref="A57:H57"/>
    <mergeCell ref="A58:H58"/>
    <mergeCell ref="A59:H59"/>
    <mergeCell ref="A60:H61"/>
    <mergeCell ref="A62:H62"/>
    <mergeCell ref="A67:H67"/>
    <mergeCell ref="A63:H63"/>
    <mergeCell ref="A64:H64"/>
    <mergeCell ref="A65:H65"/>
    <mergeCell ref="A66:H66"/>
    <mergeCell ref="R15:S15"/>
    <mergeCell ref="O15:P15"/>
    <mergeCell ref="I17:M17"/>
    <mergeCell ref="B12:C12"/>
  </mergeCells>
  <printOptions/>
  <pageMargins left="0.75" right="0.75" top="1" bottom="1" header="0.5" footer="0.5"/>
  <pageSetup horizontalDpi="600" verticalDpi="600" orientation="landscape" paperSize="9" r:id="rId3"/>
  <ignoredErrors>
    <ignoredError sqref="E19 E33 L26" formula="1"/>
  </ignoredErrors>
  <legacyDrawing r:id="rId2"/>
</worksheet>
</file>

<file path=xl/worksheets/sheet2.xml><?xml version="1.0" encoding="utf-8"?>
<worksheet xmlns="http://schemas.openxmlformats.org/spreadsheetml/2006/main" xmlns:r="http://schemas.openxmlformats.org/officeDocument/2006/relationships">
  <dimension ref="A1:AB48"/>
  <sheetViews>
    <sheetView zoomScale="85" zoomScaleNormal="85" workbookViewId="0" topLeftCell="L1">
      <selection activeCell="A29" sqref="A29:IV29"/>
    </sheetView>
  </sheetViews>
  <sheetFormatPr defaultColWidth="9.140625" defaultRowHeight="12.75"/>
  <cols>
    <col min="1" max="1" width="9.57421875" style="59" customWidth="1"/>
    <col min="2" max="3" width="9.57421875" style="58" customWidth="1"/>
    <col min="4" max="4" width="9.57421875" style="64" customWidth="1"/>
    <col min="5" max="7" width="9.57421875" style="58" customWidth="1"/>
    <col min="8" max="8" width="9.57421875" style="177" customWidth="1"/>
    <col min="9" max="11" width="9.57421875" style="58" customWidth="1"/>
    <col min="12" max="12" width="9.57421875" style="177" customWidth="1"/>
    <col min="13" max="15" width="9.57421875" style="58" customWidth="1"/>
    <col min="16" max="16" width="9.57421875" style="177" customWidth="1"/>
    <col min="17" max="17" width="9.57421875" style="58" customWidth="1"/>
    <col min="18" max="19" width="9.57421875" style="65" customWidth="1"/>
    <col min="20" max="20" width="9.57421875" style="183" customWidth="1"/>
    <col min="21" max="23" width="9.57421875" style="58" customWidth="1"/>
    <col min="24" max="24" width="9.57421875" style="177" customWidth="1"/>
    <col min="25" max="27" width="9.57421875" style="58" customWidth="1"/>
    <col min="28" max="28" width="9.57421875" style="64" customWidth="1"/>
    <col min="29" max="16384" width="9.57421875" style="58" customWidth="1"/>
  </cols>
  <sheetData>
    <row r="1" spans="1:28" s="64" customFormat="1" ht="12.75">
      <c r="A1" s="63"/>
      <c r="B1" s="269" t="s">
        <v>40</v>
      </c>
      <c r="C1" s="269"/>
      <c r="D1" s="269"/>
      <c r="F1" s="269" t="s">
        <v>45</v>
      </c>
      <c r="G1" s="269"/>
      <c r="H1" s="269"/>
      <c r="J1" s="269" t="s">
        <v>47</v>
      </c>
      <c r="K1" s="269"/>
      <c r="L1" s="269"/>
      <c r="N1" s="269" t="s">
        <v>46</v>
      </c>
      <c r="O1" s="269"/>
      <c r="P1" s="269"/>
      <c r="R1" s="269" t="s">
        <v>48</v>
      </c>
      <c r="S1" s="269"/>
      <c r="T1" s="269"/>
      <c r="V1" s="269" t="s">
        <v>49</v>
      </c>
      <c r="W1" s="269"/>
      <c r="X1" s="269"/>
      <c r="Z1" s="269" t="s">
        <v>50</v>
      </c>
      <c r="AA1" s="269"/>
      <c r="AB1" s="269"/>
    </row>
    <row r="2" spans="1:28" s="57" customFormat="1" ht="12.75">
      <c r="A2" s="60" t="s">
        <v>44</v>
      </c>
      <c r="B2" s="57" t="s">
        <v>41</v>
      </c>
      <c r="C2" s="57" t="s">
        <v>63</v>
      </c>
      <c r="D2" s="62" t="s">
        <v>43</v>
      </c>
      <c r="F2" s="57" t="s">
        <v>41</v>
      </c>
      <c r="G2" s="57" t="s">
        <v>63</v>
      </c>
      <c r="H2" s="175" t="s">
        <v>43</v>
      </c>
      <c r="J2" s="57" t="s">
        <v>41</v>
      </c>
      <c r="K2" s="57" t="s">
        <v>63</v>
      </c>
      <c r="L2" s="175" t="s">
        <v>43</v>
      </c>
      <c r="N2" s="57" t="s">
        <v>41</v>
      </c>
      <c r="O2" s="57" t="s">
        <v>63</v>
      </c>
      <c r="P2" s="175" t="s">
        <v>43</v>
      </c>
      <c r="R2" s="57" t="s">
        <v>41</v>
      </c>
      <c r="S2" s="57" t="s">
        <v>63</v>
      </c>
      <c r="T2" s="175" t="s">
        <v>43</v>
      </c>
      <c r="V2" s="57" t="s">
        <v>41</v>
      </c>
      <c r="W2" s="57" t="s">
        <v>63</v>
      </c>
      <c r="X2" s="175" t="s">
        <v>43</v>
      </c>
      <c r="Z2" s="57" t="s">
        <v>41</v>
      </c>
      <c r="AA2" s="57" t="s">
        <v>42</v>
      </c>
      <c r="AB2" s="62" t="s">
        <v>43</v>
      </c>
    </row>
    <row r="3" spans="1:28" s="56" customFormat="1" ht="12.75">
      <c r="A3" s="61">
        <v>5570</v>
      </c>
      <c r="B3" s="54">
        <v>2.321077199281861</v>
      </c>
      <c r="C3" s="54">
        <v>-1.7680230000000003</v>
      </c>
      <c r="D3" s="98">
        <v>0.5530541992818607</v>
      </c>
      <c r="F3" s="163">
        <v>0.5257450628366348</v>
      </c>
      <c r="G3" s="163">
        <v>-1.7680230000000003</v>
      </c>
      <c r="H3" s="176">
        <v>-1.2422779371633657</v>
      </c>
      <c r="J3" s="163">
        <v>6.581328545780968</v>
      </c>
      <c r="K3" s="163">
        <v>-1.7680230000000003</v>
      </c>
      <c r="L3" s="176">
        <v>4.813305545780968</v>
      </c>
      <c r="N3" s="163">
        <v>13.76265709156194</v>
      </c>
      <c r="O3" s="181">
        <v>-1.7680230000000003</v>
      </c>
      <c r="P3" s="176">
        <v>11.994634091561938</v>
      </c>
      <c r="R3" s="163">
        <v>3.230415480933408</v>
      </c>
      <c r="S3" s="181">
        <v>-1.37331</v>
      </c>
      <c r="T3" s="176">
        <v>1.857105480933408</v>
      </c>
      <c r="V3" s="163">
        <v>5.377803073420599</v>
      </c>
      <c r="W3" s="181">
        <v>-1.77</v>
      </c>
      <c r="X3" s="176">
        <v>4.817308587933973</v>
      </c>
      <c r="Z3" s="163">
        <v>5.377803073420599</v>
      </c>
      <c r="AA3" s="181">
        <v>-3.723818864162398</v>
      </c>
      <c r="AB3" s="163">
        <v>1.6539842092582004</v>
      </c>
    </row>
    <row r="4" spans="1:28" s="56" customFormat="1" ht="12.75">
      <c r="A4" s="61">
        <v>6000</v>
      </c>
      <c r="B4" s="54">
        <v>2.7366666666666637</v>
      </c>
      <c r="C4" s="54">
        <v>-1.7680230000000001</v>
      </c>
      <c r="D4" s="98">
        <v>0.9686436666666636</v>
      </c>
      <c r="F4" s="163">
        <v>1.07</v>
      </c>
      <c r="G4" s="163">
        <v>-1.7680230000000001</v>
      </c>
      <c r="H4" s="176">
        <v>-0.6980230000000032</v>
      </c>
      <c r="J4" s="163">
        <v>6.066666666666666</v>
      </c>
      <c r="K4" s="163">
        <v>-1.7680230000000001</v>
      </c>
      <c r="L4" s="176">
        <v>4.298643666666666</v>
      </c>
      <c r="N4" s="163">
        <v>12.733333333333333</v>
      </c>
      <c r="O4" s="181">
        <v>-1.7680230000000001</v>
      </c>
      <c r="P4" s="176">
        <v>10.965310333333333</v>
      </c>
      <c r="R4" s="163">
        <v>2.8933333333333247</v>
      </c>
      <c r="S4" s="181">
        <v>-1.3733099999999998</v>
      </c>
      <c r="T4" s="176">
        <v>1.5200233333333248</v>
      </c>
      <c r="V4" s="163">
        <v>4.781111111111103</v>
      </c>
      <c r="W4" s="181">
        <v>-1.77</v>
      </c>
      <c r="X4" s="176">
        <v>4.1917701111111025</v>
      </c>
      <c r="Z4" s="163">
        <v>4.781111111111103</v>
      </c>
      <c r="AA4" s="181">
        <v>-3.677097074074074</v>
      </c>
      <c r="AB4" s="163">
        <v>1.1040140370370288</v>
      </c>
    </row>
    <row r="5" spans="1:28" s="56" customFormat="1" ht="12.75">
      <c r="A5" s="61">
        <v>7000</v>
      </c>
      <c r="B5" s="54">
        <v>3.5057142857142933</v>
      </c>
      <c r="C5" s="54">
        <v>-1.768023</v>
      </c>
      <c r="D5" s="98">
        <v>1.7376912857142934</v>
      </c>
      <c r="F5" s="163">
        <v>2.077142857142865</v>
      </c>
      <c r="G5" s="163">
        <v>-1.768023</v>
      </c>
      <c r="H5" s="176">
        <v>0.30911985714286505</v>
      </c>
      <c r="J5" s="163">
        <v>5.79142857142858</v>
      </c>
      <c r="K5" s="163">
        <v>-1.768023</v>
      </c>
      <c r="L5" s="176">
        <v>4.0234055714285795</v>
      </c>
      <c r="N5" s="163">
        <v>10.82857142857143</v>
      </c>
      <c r="O5" s="181">
        <v>-1.768023</v>
      </c>
      <c r="P5" s="176">
        <v>9.06054842857143</v>
      </c>
      <c r="R5" s="163">
        <v>2.432421052631583</v>
      </c>
      <c r="S5" s="181">
        <v>-1.37331</v>
      </c>
      <c r="T5" s="176">
        <v>1.0591110526315828</v>
      </c>
      <c r="V5" s="163">
        <v>3.8008421052631616</v>
      </c>
      <c r="W5" s="181">
        <v>-1.37</v>
      </c>
      <c r="X5" s="176">
        <v>3.1494652105263192</v>
      </c>
      <c r="Z5" s="163">
        <v>3.8008421052631616</v>
      </c>
      <c r="AA5" s="181">
        <v>-3.1819064912280703</v>
      </c>
      <c r="AB5" s="163">
        <v>0.6189356140350912</v>
      </c>
    </row>
    <row r="6" spans="1:28" s="56" customFormat="1" ht="12.75">
      <c r="A6" s="61">
        <f aca="true" t="shared" si="0" ref="A6:A26">A5+1000</f>
        <v>8000</v>
      </c>
      <c r="B6" s="54">
        <v>3.6264999999999987</v>
      </c>
      <c r="C6" s="54">
        <v>-1.7680230000000001</v>
      </c>
      <c r="D6" s="98">
        <v>1.8584769999999986</v>
      </c>
      <c r="F6" s="163">
        <v>2.8324999999999934</v>
      </c>
      <c r="G6" s="163">
        <v>-1.7680230000000001</v>
      </c>
      <c r="H6" s="176">
        <v>1.0644769999999932</v>
      </c>
      <c r="J6" s="163">
        <v>6.0824999999999925</v>
      </c>
      <c r="K6" s="163">
        <v>-1.7680230000000001</v>
      </c>
      <c r="L6" s="176">
        <v>4.314476999999992</v>
      </c>
      <c r="N6" s="163">
        <v>9.4</v>
      </c>
      <c r="O6" s="181">
        <v>-1.7680230000000001</v>
      </c>
      <c r="P6" s="176">
        <v>7.631977</v>
      </c>
      <c r="R6" s="163">
        <v>2.5344000000000007</v>
      </c>
      <c r="S6" s="181">
        <v>-1.3733099999999998</v>
      </c>
      <c r="T6" s="176">
        <v>1.1610900000000008</v>
      </c>
      <c r="V6" s="163">
        <v>3.834400000000001</v>
      </c>
      <c r="W6" s="181">
        <v>-1.37</v>
      </c>
      <c r="X6" s="176">
        <v>3.127190800000001</v>
      </c>
      <c r="Z6" s="163">
        <v>3.834400000000001</v>
      </c>
      <c r="AA6" s="181">
        <v>-3.0914766666666664</v>
      </c>
      <c r="AB6" s="163">
        <v>0.7429233333333345</v>
      </c>
    </row>
    <row r="7" spans="1:28" s="56" customFormat="1" ht="12.75">
      <c r="A7" s="61">
        <f t="shared" si="0"/>
        <v>9000</v>
      </c>
      <c r="B7" s="54">
        <v>2.2975555555555527</v>
      </c>
      <c r="C7" s="54">
        <v>-1.3733099999999998</v>
      </c>
      <c r="D7" s="98">
        <v>0.9242455555555529</v>
      </c>
      <c r="F7" s="163">
        <v>3.42</v>
      </c>
      <c r="G7" s="163">
        <v>-1.7680230000000001</v>
      </c>
      <c r="H7" s="176">
        <v>1.651977000000002</v>
      </c>
      <c r="J7" s="163">
        <v>6.30888888888889</v>
      </c>
      <c r="K7" s="163">
        <v>-1.7680230000000001</v>
      </c>
      <c r="L7" s="176">
        <v>4.54086588888889</v>
      </c>
      <c r="N7" s="163">
        <v>9.19777777777778</v>
      </c>
      <c r="O7" s="181">
        <v>-1.7680230000000001</v>
      </c>
      <c r="P7" s="176">
        <v>7.42975477777778</v>
      </c>
      <c r="R7" s="163">
        <v>2.016857142857143</v>
      </c>
      <c r="S7" s="181">
        <v>-1.37331</v>
      </c>
      <c r="T7" s="176">
        <v>0.6435471428571429</v>
      </c>
      <c r="V7" s="163">
        <v>3.254952380952381</v>
      </c>
      <c r="W7" s="181">
        <v>-1.37</v>
      </c>
      <c r="X7" s="176">
        <v>2.4972282380952384</v>
      </c>
      <c r="Z7" s="163">
        <v>3.254952380952381</v>
      </c>
      <c r="AA7" s="181">
        <v>-3.0096592063492067</v>
      </c>
      <c r="AB7" s="163">
        <v>0.24529317460317435</v>
      </c>
    </row>
    <row r="8" spans="1:28" s="56" customFormat="1" ht="12.75">
      <c r="A8" s="61">
        <f t="shared" si="0"/>
        <v>10000</v>
      </c>
      <c r="B8" s="54">
        <v>1.234400000000005</v>
      </c>
      <c r="C8" s="54">
        <v>-1.3733099999999998</v>
      </c>
      <c r="D8" s="98">
        <v>-0.13890999999999476</v>
      </c>
      <c r="F8" s="163">
        <v>3.89</v>
      </c>
      <c r="G8" s="163">
        <v>-1.768023</v>
      </c>
      <c r="H8" s="176">
        <v>2.1219770000000002</v>
      </c>
      <c r="J8" s="163">
        <v>6.49</v>
      </c>
      <c r="K8" s="163">
        <v>-1.768023</v>
      </c>
      <c r="L8" s="176">
        <v>4.721977000000001</v>
      </c>
      <c r="N8" s="163">
        <v>9.09</v>
      </c>
      <c r="O8" s="181">
        <v>-1.768023</v>
      </c>
      <c r="P8" s="176">
        <v>7.321977</v>
      </c>
      <c r="R8" s="163">
        <v>1.5463636363636397</v>
      </c>
      <c r="S8" s="181">
        <v>-1.37331</v>
      </c>
      <c r="T8" s="176">
        <v>0.17305363636363968</v>
      </c>
      <c r="V8" s="163">
        <v>2.7281818181818216</v>
      </c>
      <c r="W8" s="181">
        <v>-1.37</v>
      </c>
      <c r="X8" s="176">
        <v>1.9245350000000034</v>
      </c>
      <c r="Z8" s="163">
        <v>2.7281818181818216</v>
      </c>
      <c r="AA8" s="181">
        <v>-2.935279696969697</v>
      </c>
      <c r="AB8" s="163">
        <v>-0.20709787878787544</v>
      </c>
    </row>
    <row r="9" spans="1:28" s="56" customFormat="1" ht="12.75">
      <c r="A9" s="61">
        <f t="shared" si="0"/>
        <v>11000</v>
      </c>
      <c r="B9" s="54">
        <v>0.3645454545454413</v>
      </c>
      <c r="C9" s="54">
        <v>-1.37331</v>
      </c>
      <c r="D9" s="98">
        <v>-1.0087645454545586</v>
      </c>
      <c r="F9" s="163">
        <v>4.274545454545445</v>
      </c>
      <c r="G9" s="163">
        <v>-1.7680230000000001</v>
      </c>
      <c r="H9" s="176">
        <v>2.5065224545454443</v>
      </c>
      <c r="J9" s="163">
        <v>6.638181818181808</v>
      </c>
      <c r="K9" s="163">
        <v>-1.7680230000000001</v>
      </c>
      <c r="L9" s="176">
        <v>4.870158818181808</v>
      </c>
      <c r="N9" s="163">
        <v>9.001818181818171</v>
      </c>
      <c r="O9" s="181">
        <v>-1.7680230000000001</v>
      </c>
      <c r="P9" s="176">
        <v>7.233795181818171</v>
      </c>
      <c r="R9" s="163">
        <v>1.1167826086956467</v>
      </c>
      <c r="S9" s="181">
        <v>-1.3733099999999998</v>
      </c>
      <c r="T9" s="176">
        <v>-0.2565273913043531</v>
      </c>
      <c r="V9" s="163">
        <v>2.2472173913043423</v>
      </c>
      <c r="W9" s="181">
        <v>-1.37</v>
      </c>
      <c r="X9" s="176">
        <v>1.4016411739130379</v>
      </c>
      <c r="Z9" s="163">
        <v>2.2472173913043423</v>
      </c>
      <c r="AA9" s="181">
        <v>-2.867367971014492</v>
      </c>
      <c r="AB9" s="163">
        <v>-0.6201505797101499</v>
      </c>
    </row>
    <row r="10" spans="1:28" s="56" customFormat="1" ht="12.75">
      <c r="A10" s="61">
        <f t="shared" si="0"/>
        <v>12000</v>
      </c>
      <c r="B10" s="54">
        <v>-0.3603333333333315</v>
      </c>
      <c r="C10" s="54">
        <v>-1.37331</v>
      </c>
      <c r="D10" s="98">
        <v>-1.7336433333333314</v>
      </c>
      <c r="F10" s="163">
        <v>4.595</v>
      </c>
      <c r="G10" s="163">
        <v>-1.7680230000000001</v>
      </c>
      <c r="H10" s="176">
        <v>2.8269769999999967</v>
      </c>
      <c r="J10" s="163">
        <v>6.761666666666664</v>
      </c>
      <c r="K10" s="163">
        <v>-1.7680230000000001</v>
      </c>
      <c r="L10" s="176">
        <v>4.993643666666664</v>
      </c>
      <c r="N10" s="163">
        <v>8.928333333333331</v>
      </c>
      <c r="O10" s="181">
        <v>-1.7680230000000001</v>
      </c>
      <c r="P10" s="176">
        <v>7.160310333333331</v>
      </c>
      <c r="R10" s="163">
        <v>0.7230000000000019</v>
      </c>
      <c r="S10" s="181">
        <v>-1.37331</v>
      </c>
      <c r="T10" s="176">
        <v>-0.6503099999999982</v>
      </c>
      <c r="V10" s="163">
        <v>1.8063333333333351</v>
      </c>
      <c r="W10" s="181">
        <v>-1.37</v>
      </c>
      <c r="X10" s="176">
        <v>0.9223218333333351</v>
      </c>
      <c r="Z10" s="163">
        <v>1.8063333333333351</v>
      </c>
      <c r="AA10" s="181">
        <v>-2.805115555555556</v>
      </c>
      <c r="AB10" s="163">
        <v>-0.9987822222222209</v>
      </c>
    </row>
    <row r="11" spans="1:28" s="56" customFormat="1" ht="12.75">
      <c r="A11" s="61">
        <f t="shared" si="0"/>
        <v>13000</v>
      </c>
      <c r="B11" s="54">
        <v>-0.5075384615384722</v>
      </c>
      <c r="C11" s="54">
        <v>-1.3733100000000003</v>
      </c>
      <c r="D11" s="98">
        <v>-1.8808484615384724</v>
      </c>
      <c r="F11" s="163">
        <v>4.866153846153849</v>
      </c>
      <c r="G11" s="163">
        <v>-1.7680230000000001</v>
      </c>
      <c r="H11" s="176">
        <v>3.0981308461538486</v>
      </c>
      <c r="J11" s="163">
        <v>6.866153846153848</v>
      </c>
      <c r="K11" s="163">
        <v>-1.7680230000000001</v>
      </c>
      <c r="L11" s="176">
        <v>5.098130846153848</v>
      </c>
      <c r="N11" s="163">
        <v>8.866153846153848</v>
      </c>
      <c r="O11" s="181">
        <v>-1.7680230000000001</v>
      </c>
      <c r="P11" s="176">
        <v>7.098130846153848</v>
      </c>
      <c r="R11" s="163">
        <v>0.36072000000000115</v>
      </c>
      <c r="S11" s="181">
        <v>-0.9785493000000001</v>
      </c>
      <c r="T11" s="176">
        <v>-0.6178292999999989</v>
      </c>
      <c r="V11" s="163">
        <v>1.400720000000001</v>
      </c>
      <c r="W11" s="181">
        <v>-1.37</v>
      </c>
      <c r="X11" s="176">
        <v>0.481348040000001</v>
      </c>
      <c r="Z11" s="163">
        <v>1.400720000000001</v>
      </c>
      <c r="AA11" s="181">
        <v>-2.747843333333333</v>
      </c>
      <c r="AB11" s="163">
        <v>-1.347123333333332</v>
      </c>
    </row>
    <row r="12" spans="1:28" s="56" customFormat="1" ht="12.75">
      <c r="A12" s="61">
        <f t="shared" si="0"/>
        <v>14000</v>
      </c>
      <c r="B12" s="54">
        <v>-0.44371428571429145</v>
      </c>
      <c r="C12" s="54">
        <v>-1.37331</v>
      </c>
      <c r="D12" s="98">
        <v>-1.8170242857142915</v>
      </c>
      <c r="F12" s="163">
        <v>5.44</v>
      </c>
      <c r="G12" s="163">
        <v>-1.37331</v>
      </c>
      <c r="H12" s="176">
        <v>4.066690000000002</v>
      </c>
      <c r="J12" s="163">
        <v>6.955714285714294</v>
      </c>
      <c r="K12" s="163">
        <v>-1.768023</v>
      </c>
      <c r="L12" s="176">
        <v>5.187691285714294</v>
      </c>
      <c r="N12" s="163">
        <v>8.812857142857151</v>
      </c>
      <c r="O12" s="181">
        <v>-1.768023</v>
      </c>
      <c r="P12" s="176">
        <v>7.044834142857152</v>
      </c>
      <c r="R12" s="163">
        <v>0.05630769230769007</v>
      </c>
      <c r="S12" s="181">
        <v>-0.9785493000000001</v>
      </c>
      <c r="T12" s="176">
        <v>-0.92224160769231</v>
      </c>
      <c r="V12" s="163">
        <v>1.0263076923076928</v>
      </c>
      <c r="W12" s="181">
        <v>-1.37</v>
      </c>
      <c r="X12" s="176">
        <v>0.07429530769230819</v>
      </c>
      <c r="Z12" s="163">
        <v>1.0263076923076928</v>
      </c>
      <c r="AA12" s="181">
        <v>-2.694976666666667</v>
      </c>
      <c r="AB12" s="163">
        <v>-1.668668974358974</v>
      </c>
    </row>
    <row r="13" spans="1:28" s="56" customFormat="1" ht="12.75">
      <c r="A13" s="61">
        <f t="shared" si="0"/>
        <v>15000</v>
      </c>
      <c r="B13" s="54">
        <v>-0.38840000000000147</v>
      </c>
      <c r="C13" s="54">
        <v>-1.37331</v>
      </c>
      <c r="D13" s="98">
        <v>-1.7617100000000014</v>
      </c>
      <c r="F13" s="163">
        <v>6.2</v>
      </c>
      <c r="G13" s="163">
        <v>-1.37331</v>
      </c>
      <c r="H13" s="176">
        <v>4.82669</v>
      </c>
      <c r="J13" s="163">
        <v>7.033333333333333</v>
      </c>
      <c r="K13" s="163">
        <v>-1.7680230000000003</v>
      </c>
      <c r="L13" s="176">
        <v>5.265310333333333</v>
      </c>
      <c r="N13" s="163">
        <v>8.766666666666667</v>
      </c>
      <c r="O13" s="181">
        <v>-1.7680230000000003</v>
      </c>
      <c r="P13" s="176">
        <v>6.998643666666667</v>
      </c>
      <c r="R13" s="163">
        <v>0.06851851851851852</v>
      </c>
      <c r="S13" s="181">
        <v>-0.9785493</v>
      </c>
      <c r="T13" s="176">
        <v>-0.9100307814814814</v>
      </c>
      <c r="V13" s="163">
        <v>0.6796296296296296</v>
      </c>
      <c r="W13" s="181">
        <v>-1.37</v>
      </c>
      <c r="X13" s="176">
        <v>-0.3026053703703706</v>
      </c>
      <c r="Z13" s="163">
        <v>0.6796296296296296</v>
      </c>
      <c r="AA13" s="181">
        <v>-2.646026049382716</v>
      </c>
      <c r="AB13" s="163">
        <v>-1.9663964197530865</v>
      </c>
    </row>
    <row r="14" spans="1:28" s="56" customFormat="1" ht="12.75">
      <c r="A14" s="61">
        <f t="shared" si="0"/>
        <v>16000</v>
      </c>
      <c r="B14" s="54">
        <v>-0.3400000000000091</v>
      </c>
      <c r="C14" s="54">
        <v>-1.37331</v>
      </c>
      <c r="D14" s="98">
        <v>-1.7133100000000092</v>
      </c>
      <c r="F14" s="163">
        <v>6.409000000000003</v>
      </c>
      <c r="G14" s="163">
        <v>-1.37331</v>
      </c>
      <c r="H14" s="176">
        <v>5.035690000000003</v>
      </c>
      <c r="J14" s="163">
        <v>7.159000000000003</v>
      </c>
      <c r="K14" s="163">
        <v>-1.7680230000000001</v>
      </c>
      <c r="L14" s="176">
        <v>5.390977000000003</v>
      </c>
      <c r="N14" s="163">
        <v>8.270249999999999</v>
      </c>
      <c r="O14" s="181">
        <v>-1.7680230000000001</v>
      </c>
      <c r="P14" s="176">
        <v>6.502226999999999</v>
      </c>
      <c r="R14" s="163">
        <v>0.07985714285713844</v>
      </c>
      <c r="S14" s="181">
        <v>-0.9785493000000001</v>
      </c>
      <c r="T14" s="176">
        <v>-0.8986921571428617</v>
      </c>
      <c r="V14" s="163">
        <v>0.508428571428567</v>
      </c>
      <c r="W14" s="181">
        <v>-0.98</v>
      </c>
      <c r="X14" s="176">
        <v>-0.5018702857142903</v>
      </c>
      <c r="Z14" s="163">
        <v>0.508428571428567</v>
      </c>
      <c r="AA14" s="181">
        <v>-2.205811204761905</v>
      </c>
      <c r="AB14" s="163">
        <v>-1.697382633333338</v>
      </c>
    </row>
    <row r="15" spans="1:28" s="56" customFormat="1" ht="12.75">
      <c r="A15" s="61">
        <f t="shared" si="0"/>
        <v>17000</v>
      </c>
      <c r="B15" s="54">
        <v>-0.297294117647064</v>
      </c>
      <c r="C15" s="54">
        <v>-1.37331</v>
      </c>
      <c r="D15" s="98">
        <v>-1.670604117647064</v>
      </c>
      <c r="F15" s="163">
        <v>6.054705882352948</v>
      </c>
      <c r="G15" s="163">
        <v>-1.37331</v>
      </c>
      <c r="H15" s="176">
        <v>4.681395882352948</v>
      </c>
      <c r="J15" s="163">
        <v>6.760588235294125</v>
      </c>
      <c r="K15" s="163">
        <v>-1.37331</v>
      </c>
      <c r="L15" s="176">
        <v>5.387278235294125</v>
      </c>
      <c r="N15" s="163">
        <v>7.466470588235301</v>
      </c>
      <c r="O15" s="181">
        <v>-1.7680230000000001</v>
      </c>
      <c r="P15" s="176">
        <v>5.6984475882353</v>
      </c>
      <c r="R15" s="163">
        <v>0.09041379310344602</v>
      </c>
      <c r="S15" s="181">
        <v>-0.9785492999999998</v>
      </c>
      <c r="T15" s="176">
        <v>-0.8881355068965539</v>
      </c>
      <c r="V15" s="163">
        <v>0.5042068965517219</v>
      </c>
      <c r="W15" s="181">
        <v>-0.98</v>
      </c>
      <c r="X15" s="176">
        <v>-0.5322203793103473</v>
      </c>
      <c r="Z15" s="163">
        <v>0.5042068965517219</v>
      </c>
      <c r="AA15" s="181">
        <v>-2.1634918287356317</v>
      </c>
      <c r="AB15" s="163">
        <v>-1.6592849321839098</v>
      </c>
    </row>
    <row r="16" spans="1:28" s="56" customFormat="1" ht="12.75">
      <c r="A16" s="61">
        <f t="shared" si="0"/>
        <v>18000</v>
      </c>
      <c r="B16" s="54">
        <v>-0.25933333333333497</v>
      </c>
      <c r="C16" s="54">
        <v>-0.9785493000000002</v>
      </c>
      <c r="D16" s="98">
        <v>-1.237882633333335</v>
      </c>
      <c r="F16" s="163">
        <v>5.739777777777767</v>
      </c>
      <c r="G16" s="163">
        <v>-1.3733099999999998</v>
      </c>
      <c r="H16" s="176">
        <v>4.366467777777767</v>
      </c>
      <c r="J16" s="163">
        <v>6.406444444444433</v>
      </c>
      <c r="K16" s="163">
        <v>-1.3733099999999998</v>
      </c>
      <c r="L16" s="176">
        <v>5.033134444444433</v>
      </c>
      <c r="N16" s="163">
        <v>7.0731111111111</v>
      </c>
      <c r="O16" s="181">
        <v>-1.7680230000000001</v>
      </c>
      <c r="P16" s="176">
        <v>5.3050881111110995</v>
      </c>
      <c r="R16" s="163">
        <v>0.10026666666666642</v>
      </c>
      <c r="S16" s="181">
        <v>-0.9785493000000001</v>
      </c>
      <c r="T16" s="176">
        <v>-0.8782826333333337</v>
      </c>
      <c r="V16" s="163">
        <v>0.5002666666666664</v>
      </c>
      <c r="W16" s="181">
        <v>-0.98</v>
      </c>
      <c r="X16" s="176">
        <v>-0.5605471333333336</v>
      </c>
      <c r="Z16" s="163">
        <v>0.5002666666666664</v>
      </c>
      <c r="AA16" s="181">
        <v>-2.1239937444444443</v>
      </c>
      <c r="AB16" s="163">
        <v>-1.623727077777778</v>
      </c>
    </row>
    <row r="17" spans="1:28" s="56" customFormat="1" ht="12.75">
      <c r="A17" s="61">
        <f t="shared" si="0"/>
        <v>19000</v>
      </c>
      <c r="B17" s="54">
        <v>-0.22536842105263005</v>
      </c>
      <c r="C17" s="54">
        <v>-0.9785493000000001</v>
      </c>
      <c r="D17" s="98">
        <v>-1.2039177210526302</v>
      </c>
      <c r="F17" s="163">
        <v>5.458000000000002</v>
      </c>
      <c r="G17" s="163">
        <v>-1.37331</v>
      </c>
      <c r="H17" s="176">
        <v>4.084690000000002</v>
      </c>
      <c r="J17" s="163">
        <v>6.089578947368423</v>
      </c>
      <c r="K17" s="163">
        <v>-1.37331</v>
      </c>
      <c r="L17" s="176">
        <v>4.716268947368423</v>
      </c>
      <c r="N17" s="163">
        <v>6.721157894736854</v>
      </c>
      <c r="O17" s="181">
        <v>-1.37331</v>
      </c>
      <c r="P17" s="176">
        <v>5.347847894736854</v>
      </c>
      <c r="R17" s="163">
        <v>0.10948387096774358</v>
      </c>
      <c r="S17" s="181">
        <v>-0.9785493</v>
      </c>
      <c r="T17" s="176">
        <v>-0.8690654290322564</v>
      </c>
      <c r="V17" s="163">
        <v>0.49658064516129197</v>
      </c>
      <c r="W17" s="181">
        <v>-0.98</v>
      </c>
      <c r="X17" s="176">
        <v>-0.3451254838709661</v>
      </c>
      <c r="Z17" s="163">
        <v>0.49658064516129197</v>
      </c>
      <c r="AA17" s="181">
        <v>-2.087043923655914</v>
      </c>
      <c r="AB17" s="163">
        <v>-1.590463278494622</v>
      </c>
    </row>
    <row r="18" spans="1:28" s="56" customFormat="1" ht="12.75">
      <c r="A18" s="61">
        <f t="shared" si="0"/>
        <v>20000</v>
      </c>
      <c r="B18" s="54">
        <v>-0.19479999999999564</v>
      </c>
      <c r="C18" s="54">
        <v>-0.9785493000000001</v>
      </c>
      <c r="D18" s="98">
        <v>-1.1733492999999957</v>
      </c>
      <c r="F18" s="163">
        <v>5.204400000000005</v>
      </c>
      <c r="G18" s="163">
        <v>-1.3733099999999998</v>
      </c>
      <c r="H18" s="176">
        <v>3.831090000000005</v>
      </c>
      <c r="J18" s="163">
        <v>5.804400000000005</v>
      </c>
      <c r="K18" s="163">
        <v>-1.3733099999999998</v>
      </c>
      <c r="L18" s="176">
        <v>4.431090000000005</v>
      </c>
      <c r="N18" s="163">
        <v>6.404400000000005</v>
      </c>
      <c r="O18" s="181">
        <v>-1.3733099999999998</v>
      </c>
      <c r="P18" s="176">
        <v>5.031090000000005</v>
      </c>
      <c r="R18" s="163">
        <v>0.11812500000000341</v>
      </c>
      <c r="S18" s="181">
        <v>-0.9785493000000001</v>
      </c>
      <c r="T18" s="176">
        <v>-0.8604242999999967</v>
      </c>
      <c r="V18" s="163">
        <v>0.4931250000000034</v>
      </c>
      <c r="W18" s="181">
        <v>-0.98</v>
      </c>
      <c r="X18" s="176">
        <v>-0.3651937499999965</v>
      </c>
      <c r="Z18" s="163">
        <v>0.4931250000000034</v>
      </c>
      <c r="AA18" s="181">
        <v>-2.0524034666666666</v>
      </c>
      <c r="AB18" s="163">
        <v>-1.5592784666666633</v>
      </c>
    </row>
    <row r="19" spans="1:28" s="56" customFormat="1" ht="12.75">
      <c r="A19" s="61">
        <f t="shared" si="0"/>
        <v>21000</v>
      </c>
      <c r="B19" s="54">
        <v>-0.10761261904762727</v>
      </c>
      <c r="C19" s="54">
        <v>-0.9785493</v>
      </c>
      <c r="D19" s="98">
        <v>-1.0861619190476273</v>
      </c>
      <c r="F19" s="163">
        <v>5.003244523809527</v>
      </c>
      <c r="G19" s="163">
        <v>-1.37331</v>
      </c>
      <c r="H19" s="176">
        <v>3.629934523809527</v>
      </c>
      <c r="J19" s="163">
        <v>5.57467309523809</v>
      </c>
      <c r="K19" s="163">
        <v>-1.37331</v>
      </c>
      <c r="L19" s="176">
        <v>4.20136309523809</v>
      </c>
      <c r="N19" s="163">
        <v>6.146101666666661</v>
      </c>
      <c r="O19" s="181">
        <v>-1.37331</v>
      </c>
      <c r="P19" s="176">
        <v>4.772791666666661</v>
      </c>
      <c r="R19" s="163">
        <v>0.1442465151515066</v>
      </c>
      <c r="S19" s="181">
        <v>-0.9785493</v>
      </c>
      <c r="T19" s="176">
        <v>-0.8343027848484934</v>
      </c>
      <c r="V19" s="163">
        <v>0.5078828787878648</v>
      </c>
      <c r="W19" s="181">
        <v>-0.98</v>
      </c>
      <c r="X19" s="176">
        <v>-0.3660416666666808</v>
      </c>
      <c r="Z19" s="163">
        <v>0.5078828787878648</v>
      </c>
      <c r="AA19" s="181">
        <v>-2.0198624313131313</v>
      </c>
      <c r="AB19" s="163">
        <v>-1.5119795525252666</v>
      </c>
    </row>
    <row r="20" spans="1:28" s="56" customFormat="1" ht="12.75">
      <c r="A20" s="61">
        <f t="shared" si="0"/>
        <v>22000</v>
      </c>
      <c r="B20" s="54">
        <v>0.2687334090909148</v>
      </c>
      <c r="C20" s="54">
        <v>-0.9785493</v>
      </c>
      <c r="D20" s="98">
        <v>-0.7098158909090851</v>
      </c>
      <c r="F20" s="163">
        <v>4.830187954545463</v>
      </c>
      <c r="G20" s="163">
        <v>-1.37331</v>
      </c>
      <c r="H20" s="176">
        <v>3.4568779545454627</v>
      </c>
      <c r="J20" s="163">
        <v>5.375642500000008</v>
      </c>
      <c r="K20" s="163">
        <v>-1.37331</v>
      </c>
      <c r="L20" s="176">
        <v>4.002332500000008</v>
      </c>
      <c r="N20" s="163">
        <v>5.9210970454545535</v>
      </c>
      <c r="O20" s="181">
        <v>-1.37331</v>
      </c>
      <c r="P20" s="176">
        <v>4.5477870454545535</v>
      </c>
      <c r="R20" s="163">
        <v>0.17518044117647577</v>
      </c>
      <c r="S20" s="181">
        <v>-0.9785493000000001</v>
      </c>
      <c r="T20" s="176">
        <v>-0.8033688588235243</v>
      </c>
      <c r="V20" s="163">
        <v>0.528121617647064</v>
      </c>
      <c r="W20" s="181">
        <v>-0.98</v>
      </c>
      <c r="X20" s="176">
        <v>-0.36049073529411246</v>
      </c>
      <c r="Z20" s="163">
        <v>0.528121617647064</v>
      </c>
      <c r="AA20" s="181">
        <v>-1.9892355745098038</v>
      </c>
      <c r="AB20" s="163">
        <v>-1.4611139568627398</v>
      </c>
    </row>
    <row r="21" spans="1:28" s="56" customFormat="1" ht="12.75">
      <c r="A21" s="61">
        <f t="shared" si="0"/>
        <v>23000</v>
      </c>
      <c r="B21" s="54">
        <v>0.6123536956521686</v>
      </c>
      <c r="C21" s="54">
        <v>-0.9785493000000001</v>
      </c>
      <c r="D21" s="98">
        <v>-0.3661956043478315</v>
      </c>
      <c r="F21" s="163">
        <v>4.959484130434778</v>
      </c>
      <c r="G21" s="163">
        <v>-0.9785493000000001</v>
      </c>
      <c r="H21" s="176">
        <v>3.9809348304347782</v>
      </c>
      <c r="J21" s="163">
        <v>5.193918913043482</v>
      </c>
      <c r="K21" s="163">
        <v>-1.3733099999999998</v>
      </c>
      <c r="L21" s="176">
        <v>3.8206089130434817</v>
      </c>
      <c r="N21" s="163">
        <v>5.715658043478264</v>
      </c>
      <c r="O21" s="181">
        <v>-1.3733099999999998</v>
      </c>
      <c r="P21" s="176">
        <v>4.342348043478264</v>
      </c>
      <c r="R21" s="163">
        <v>0.30171814285714</v>
      </c>
      <c r="S21" s="181">
        <v>-0.9785493000000001</v>
      </c>
      <c r="T21" s="176">
        <v>-0.67683115714286</v>
      </c>
      <c r="V21" s="163">
        <v>0.5472038571428597</v>
      </c>
      <c r="W21" s="181">
        <v>-0.98</v>
      </c>
      <c r="X21" s="176">
        <v>-0.3552569999999974</v>
      </c>
      <c r="Z21" s="163">
        <v>0.5472038571428597</v>
      </c>
      <c r="AA21" s="181">
        <v>-1.9603588238095238</v>
      </c>
      <c r="AB21" s="163">
        <v>-1.413154966666664</v>
      </c>
    </row>
    <row r="22" spans="1:28" s="56" customFormat="1" ht="12.75">
      <c r="A22" s="61">
        <f t="shared" si="0"/>
        <v>24000</v>
      </c>
      <c r="B22" s="54">
        <v>0.9273389583333331</v>
      </c>
      <c r="C22" s="54">
        <v>-0.9785493</v>
      </c>
      <c r="D22" s="98">
        <v>-0.051210341666666825</v>
      </c>
      <c r="F22" s="163">
        <v>5.093338958333334</v>
      </c>
      <c r="G22" s="163">
        <v>-0.9785493</v>
      </c>
      <c r="H22" s="176">
        <v>4.114789658333334</v>
      </c>
      <c r="J22" s="163">
        <v>5.126672291666667</v>
      </c>
      <c r="K22" s="163">
        <v>-1.37331</v>
      </c>
      <c r="L22" s="176">
        <v>3.753362291666667</v>
      </c>
      <c r="N22" s="163">
        <v>5.527338958333348</v>
      </c>
      <c r="O22" s="181">
        <v>-1.37331</v>
      </c>
      <c r="P22" s="176">
        <v>4.154028958333348</v>
      </c>
      <c r="R22" s="163">
        <v>0.5203370833333338</v>
      </c>
      <c r="S22" s="181">
        <v>-0.9785493000000002</v>
      </c>
      <c r="T22" s="176">
        <v>-0.45821221666666634</v>
      </c>
      <c r="V22" s="163">
        <v>0.5652259722222324</v>
      </c>
      <c r="W22" s="181">
        <v>-0.98</v>
      </c>
      <c r="X22" s="176">
        <v>-0.35031402777776766</v>
      </c>
      <c r="Z22" s="163">
        <v>0.5652259722222324</v>
      </c>
      <c r="AA22" s="181">
        <v>-1.9330863370370373</v>
      </c>
      <c r="AB22" s="163">
        <v>-1.3678603648148049</v>
      </c>
    </row>
    <row r="23" spans="1:28" s="56" customFormat="1" ht="12.75">
      <c r="A23" s="61">
        <f t="shared" si="0"/>
        <v>25000</v>
      </c>
      <c r="B23" s="54">
        <v>1.188325399999987</v>
      </c>
      <c r="C23" s="54">
        <v>-0.9785493000000001</v>
      </c>
      <c r="D23" s="98">
        <v>0.20977609999998692</v>
      </c>
      <c r="F23" s="163">
        <v>5.187685399999988</v>
      </c>
      <c r="G23" s="163">
        <v>-0.9785493000000001</v>
      </c>
      <c r="H23" s="176">
        <v>4.209136099999988</v>
      </c>
      <c r="J23" s="163">
        <v>5.219685399999988</v>
      </c>
      <c r="K23" s="163">
        <v>-0.9785493000000001</v>
      </c>
      <c r="L23" s="176">
        <v>4.241136099999988</v>
      </c>
      <c r="N23" s="163">
        <v>5.322085399999995</v>
      </c>
      <c r="O23" s="181">
        <v>-1.37331</v>
      </c>
      <c r="P23" s="176">
        <v>3.9487753999999953</v>
      </c>
      <c r="R23" s="163">
        <v>0.7076793243243161</v>
      </c>
      <c r="S23" s="181">
        <v>-0.9785493</v>
      </c>
      <c r="T23" s="176">
        <v>-0.2708699756756838</v>
      </c>
      <c r="V23" s="163">
        <v>0.7293009459459378</v>
      </c>
      <c r="W23" s="181">
        <v>-0.98</v>
      </c>
      <c r="X23" s="176">
        <v>-0.19861121621622446</v>
      </c>
      <c r="Z23" s="163">
        <v>0.7293009459459378</v>
      </c>
      <c r="AA23" s="181">
        <v>-1.9072880387387385</v>
      </c>
      <c r="AB23" s="163">
        <v>-1.177987092792801</v>
      </c>
    </row>
    <row r="24" spans="1:28" s="56" customFormat="1" ht="12.75">
      <c r="A24" s="61">
        <f t="shared" si="0"/>
        <v>26000</v>
      </c>
      <c r="B24" s="54">
        <v>1.4292359615384647</v>
      </c>
      <c r="C24" s="54">
        <v>-0.9785493000000001</v>
      </c>
      <c r="D24" s="98">
        <v>0.4506866615384646</v>
      </c>
      <c r="F24" s="163">
        <v>5.274774423076941</v>
      </c>
      <c r="G24" s="163">
        <v>-0.9785493000000001</v>
      </c>
      <c r="H24" s="176">
        <v>4.296225123076941</v>
      </c>
      <c r="J24" s="163">
        <v>5.305543653846172</v>
      </c>
      <c r="K24" s="163">
        <v>-0.9785493000000001</v>
      </c>
      <c r="L24" s="176">
        <v>4.326994353846172</v>
      </c>
      <c r="N24" s="163">
        <v>5.336312884615403</v>
      </c>
      <c r="O24" s="181">
        <v>-1.3733100000000003</v>
      </c>
      <c r="P24" s="176">
        <v>3.9630028846154026</v>
      </c>
      <c r="R24" s="163">
        <v>0.8851614473684238</v>
      </c>
      <c r="S24" s="181">
        <v>-0.9785493000000001</v>
      </c>
      <c r="T24" s="176">
        <v>-0.09338785263157623</v>
      </c>
      <c r="V24" s="163">
        <v>0.9062140789473712</v>
      </c>
      <c r="W24" s="181">
        <v>-0.98</v>
      </c>
      <c r="X24" s="176">
        <v>-0.03341907894736584</v>
      </c>
      <c r="Z24" s="163">
        <v>0.9062140789473712</v>
      </c>
      <c r="AA24" s="181">
        <v>-1.8828475456140352</v>
      </c>
      <c r="AB24" s="163">
        <v>-0.9766334666666641</v>
      </c>
    </row>
    <row r="25" spans="1:28" s="56" customFormat="1" ht="12.75">
      <c r="A25" s="61">
        <f t="shared" si="0"/>
        <v>27000</v>
      </c>
      <c r="B25" s="54">
        <v>1.652301296296274</v>
      </c>
      <c r="C25" s="54">
        <v>-0.9785493</v>
      </c>
      <c r="D25" s="98">
        <v>0.673751996296274</v>
      </c>
      <c r="F25" s="163">
        <v>5.355412407407426</v>
      </c>
      <c r="G25" s="163">
        <v>-0.9785493</v>
      </c>
      <c r="H25" s="176">
        <v>4.376863107407426</v>
      </c>
      <c r="J25" s="163">
        <v>5.385042037037029</v>
      </c>
      <c r="K25" s="163">
        <v>-0.9785493</v>
      </c>
      <c r="L25" s="176">
        <v>4.406492737037029</v>
      </c>
      <c r="N25" s="163">
        <v>5.414671666666686</v>
      </c>
      <c r="O25" s="181">
        <v>-1.37331</v>
      </c>
      <c r="P25" s="176">
        <v>4.041361666666686</v>
      </c>
      <c r="R25" s="163">
        <v>1.053541923076927</v>
      </c>
      <c r="S25" s="181">
        <v>-0.9785493000000001</v>
      </c>
      <c r="T25" s="176">
        <v>0.07499262307692689</v>
      </c>
      <c r="V25" s="163">
        <v>1.0740547435897287</v>
      </c>
      <c r="W25" s="181">
        <v>-0.98</v>
      </c>
      <c r="X25" s="176">
        <v>0.12330166666665177</v>
      </c>
      <c r="Z25" s="163">
        <v>1.0740547435897287</v>
      </c>
      <c r="AA25" s="181">
        <v>-1.8596604111111112</v>
      </c>
      <c r="AB25" s="163">
        <v>-0.7856056675213825</v>
      </c>
    </row>
    <row r="26" spans="1:28" s="56" customFormat="1" ht="12.75">
      <c r="A26" s="61">
        <f t="shared" si="0"/>
        <v>28000</v>
      </c>
      <c r="B26" s="54">
        <v>1.859433392857149</v>
      </c>
      <c r="C26" s="54">
        <v>-0.9785493000000001</v>
      </c>
      <c r="D26" s="98">
        <v>0.8808840928571489</v>
      </c>
      <c r="F26" s="163">
        <v>5.430290535714292</v>
      </c>
      <c r="G26" s="163">
        <v>-0.9785493000000001</v>
      </c>
      <c r="H26" s="176">
        <v>4.451741235714292</v>
      </c>
      <c r="J26" s="163">
        <v>5.458861964285721</v>
      </c>
      <c r="K26" s="163">
        <v>-0.9785493000000001</v>
      </c>
      <c r="L26" s="176">
        <v>4.480312664285721</v>
      </c>
      <c r="N26" s="163">
        <v>5.48743339285715</v>
      </c>
      <c r="O26" s="181">
        <v>-0.9785493000000001</v>
      </c>
      <c r="P26" s="176">
        <v>4.50888409285715</v>
      </c>
      <c r="R26" s="163">
        <v>1.2135033750000048</v>
      </c>
      <c r="S26" s="181">
        <v>-0.9785493000000001</v>
      </c>
      <c r="T26" s="176">
        <v>0.23495407500000476</v>
      </c>
      <c r="V26" s="163">
        <v>1.3851740243902497</v>
      </c>
      <c r="W26" s="181">
        <v>-0.98</v>
      </c>
      <c r="X26" s="176">
        <v>0.6930293975609815</v>
      </c>
      <c r="Z26" s="163">
        <v>1.2335033750000048</v>
      </c>
      <c r="AA26" s="181">
        <v>-1.8376326333333335</v>
      </c>
      <c r="AB26" s="163">
        <v>-0.6041292583333286</v>
      </c>
    </row>
    <row r="27" spans="1:28" s="56" customFormat="1" ht="12.75">
      <c r="A27" s="61">
        <v>29000</v>
      </c>
      <c r="B27" s="54">
        <v>2.0522805172413867</v>
      </c>
      <c r="C27" s="54">
        <v>-0.9785492999999998</v>
      </c>
      <c r="D27" s="98">
        <v>1.0737312172413869</v>
      </c>
      <c r="F27" s="163">
        <v>5.500004655172422</v>
      </c>
      <c r="G27" s="163">
        <v>-0.9785492999999998</v>
      </c>
      <c r="H27" s="176">
        <v>4.521455355172422</v>
      </c>
      <c r="J27" s="163">
        <v>5.5275908620689735</v>
      </c>
      <c r="K27" s="163">
        <v>-0.9785492999999998</v>
      </c>
      <c r="L27" s="176">
        <v>4.5490415620689735</v>
      </c>
      <c r="N27" s="163">
        <v>5.555177068965525</v>
      </c>
      <c r="O27" s="181">
        <v>-0.9785492999999998</v>
      </c>
      <c r="P27" s="176">
        <v>4.576627768965525</v>
      </c>
      <c r="R27" s="163">
        <v>1.3656618292682985</v>
      </c>
      <c r="S27" s="181">
        <v>-0.9785493</v>
      </c>
      <c r="T27" s="176">
        <v>0.38711252926829853</v>
      </c>
      <c r="V27" s="163">
        <v>1.3851740243902497</v>
      </c>
      <c r="W27" s="181">
        <v>-0.98</v>
      </c>
      <c r="X27" s="176">
        <v>0.6930293975609815</v>
      </c>
      <c r="Z27" s="163">
        <v>1.3851740243902497</v>
      </c>
      <c r="AA27" s="181">
        <v>-1.816679381300813</v>
      </c>
      <c r="AB27" s="163">
        <v>-0.43150535691056335</v>
      </c>
    </row>
    <row r="28" spans="1:28" s="56" customFormat="1" ht="12.75">
      <c r="A28" s="61">
        <v>30000</v>
      </c>
      <c r="B28" s="54">
        <v>2.232271166666675</v>
      </c>
      <c r="C28" s="54">
        <v>-0.9785493000000001</v>
      </c>
      <c r="D28" s="98">
        <v>1.253721866666675</v>
      </c>
      <c r="F28" s="163">
        <v>5.565071166666676</v>
      </c>
      <c r="G28" s="163">
        <v>-0.9785493000000001</v>
      </c>
      <c r="H28" s="176">
        <v>4.586521866666676</v>
      </c>
      <c r="J28" s="163">
        <v>5.591737833333342</v>
      </c>
      <c r="K28" s="163">
        <v>-0.9785493000000001</v>
      </c>
      <c r="L28" s="176">
        <v>4.613188533333342</v>
      </c>
      <c r="N28" s="163">
        <v>5.618404500000009</v>
      </c>
      <c r="O28" s="181">
        <v>-0.9785493000000001</v>
      </c>
      <c r="P28" s="176">
        <v>4.639855200000009</v>
      </c>
      <c r="R28" s="163">
        <v>1.5105746428571496</v>
      </c>
      <c r="S28" s="181">
        <v>-0.9785493</v>
      </c>
      <c r="T28" s="176">
        <v>0.5320253428571496</v>
      </c>
      <c r="V28" s="163">
        <v>1.5296222619047686</v>
      </c>
      <c r="W28" s="181">
        <v>-0.98</v>
      </c>
      <c r="X28" s="176">
        <v>0.8306584761904828</v>
      </c>
      <c r="Z28" s="163">
        <v>1.5296222619047686</v>
      </c>
      <c r="AA28" s="181">
        <v>-1.796723903174603</v>
      </c>
      <c r="AB28" s="163">
        <v>-0.2671016412698344</v>
      </c>
    </row>
    <row r="29" spans="1:28" s="56" customFormat="1" ht="12.75">
      <c r="A29" s="61">
        <v>31000</v>
      </c>
      <c r="B29" s="54">
        <v>2.40064951612903</v>
      </c>
      <c r="C29" s="54">
        <v>-0.9785493</v>
      </c>
      <c r="D29" s="98">
        <v>1.4221002161290301</v>
      </c>
      <c r="F29" s="163">
        <v>5.625939838709676</v>
      </c>
      <c r="G29" s="163">
        <v>-0.9785493</v>
      </c>
      <c r="H29" s="176">
        <v>4.647390538709676</v>
      </c>
      <c r="J29" s="163">
        <v>5.6517462903225795</v>
      </c>
      <c r="K29" s="163">
        <v>-0.9785493</v>
      </c>
      <c r="L29" s="176">
        <v>4.673196990322579</v>
      </c>
      <c r="N29" s="163">
        <v>5.677552741935482</v>
      </c>
      <c r="O29" s="181">
        <v>-0.9785493</v>
      </c>
      <c r="P29" s="176">
        <v>4.699003441935482</v>
      </c>
      <c r="R29" s="163">
        <v>1.6487473255813943</v>
      </c>
      <c r="S29" s="181">
        <v>-0.9785493000000001</v>
      </c>
      <c r="T29" s="176">
        <v>0.6701980255813942</v>
      </c>
      <c r="V29" s="163">
        <v>1.667351976744185</v>
      </c>
      <c r="W29" s="181">
        <v>-0.98</v>
      </c>
      <c r="X29" s="176">
        <v>0.9618862023255803</v>
      </c>
      <c r="Z29" s="163">
        <v>1.667351976744185</v>
      </c>
      <c r="AA29" s="181">
        <v>-1.7776965868217054</v>
      </c>
      <c r="AB29" s="163">
        <v>-0.1103446100775205</v>
      </c>
    </row>
    <row r="30" spans="1:28" s="56" customFormat="1" ht="12.75">
      <c r="A30" s="61">
        <v>32000</v>
      </c>
      <c r="B30" s="54">
        <v>2.5585042187499996</v>
      </c>
      <c r="C30" s="54">
        <v>-0.9785493000000001</v>
      </c>
      <c r="D30" s="98">
        <v>1.5799549187499995</v>
      </c>
      <c r="F30" s="163">
        <v>5.683004218750011</v>
      </c>
      <c r="G30" s="163">
        <v>-0.9785493000000001</v>
      </c>
      <c r="H30" s="176">
        <v>4.704454918750011</v>
      </c>
      <c r="J30" s="163">
        <v>5.708004218750011</v>
      </c>
      <c r="K30" s="163">
        <v>-0.9785493000000001</v>
      </c>
      <c r="L30" s="176">
        <v>4.729454918750011</v>
      </c>
      <c r="N30" s="163">
        <v>5.733004218750011</v>
      </c>
      <c r="O30" s="181">
        <v>-0.9785493000000001</v>
      </c>
      <c r="P30" s="176">
        <v>4.754454918750011</v>
      </c>
      <c r="R30" s="163">
        <v>1.780639431818182</v>
      </c>
      <c r="S30" s="181">
        <v>-0.9785493</v>
      </c>
      <c r="T30" s="176">
        <v>0.802090131818182</v>
      </c>
      <c r="V30" s="163">
        <v>1.7988212500000003</v>
      </c>
      <c r="W30" s="181">
        <v>-0.98</v>
      </c>
      <c r="X30" s="176">
        <v>1.087149031818182</v>
      </c>
      <c r="Z30" s="163">
        <v>1.7988212500000003</v>
      </c>
      <c r="AA30" s="181">
        <v>-1.7595341484848486</v>
      </c>
      <c r="AB30" s="163">
        <v>0.03928710151515169</v>
      </c>
    </row>
    <row r="31" spans="1:28" s="56" customFormat="1" ht="12.75">
      <c r="A31" s="61">
        <v>33000</v>
      </c>
      <c r="B31" s="54">
        <v>2.4493374242424166</v>
      </c>
      <c r="C31" s="54">
        <v>-0.9785493</v>
      </c>
      <c r="D31" s="98">
        <v>1.4707881242424166</v>
      </c>
      <c r="F31" s="163">
        <v>5.47915560606061</v>
      </c>
      <c r="G31" s="163">
        <v>-0.9785493</v>
      </c>
      <c r="H31" s="176">
        <v>4.50060630606061</v>
      </c>
      <c r="J31" s="163">
        <v>5.5033980303030345</v>
      </c>
      <c r="K31" s="163">
        <v>-0.9785493</v>
      </c>
      <c r="L31" s="176">
        <v>4.5248487303030345</v>
      </c>
      <c r="N31" s="163">
        <v>5.527640454545458</v>
      </c>
      <c r="O31" s="181">
        <v>-0.9785493</v>
      </c>
      <c r="P31" s="176">
        <v>4.549091154545458</v>
      </c>
      <c r="R31" s="163">
        <v>1.7178696666666617</v>
      </c>
      <c r="S31" s="181">
        <v>-0.9785493000000001</v>
      </c>
      <c r="T31" s="176">
        <v>0.7393203666666617</v>
      </c>
      <c r="V31" s="163">
        <v>1.7356474444444394</v>
      </c>
      <c r="W31" s="181">
        <v>-0.98</v>
      </c>
      <c r="X31" s="176">
        <v>1.0180446244444394</v>
      </c>
      <c r="Z31" s="163">
        <v>1.7356474444444394</v>
      </c>
      <c r="AA31" s="181">
        <v>-1.7421789296296295</v>
      </c>
      <c r="AB31" s="163">
        <v>-0.006531485185190089</v>
      </c>
    </row>
    <row r="32" spans="1:28" s="56" customFormat="1" ht="12.75">
      <c r="A32" s="61">
        <v>34000</v>
      </c>
      <c r="B32" s="54">
        <v>2.3465922058823603</v>
      </c>
      <c r="C32" s="54">
        <v>-0.9785493000000001</v>
      </c>
      <c r="D32" s="98">
        <v>1.3680429058823602</v>
      </c>
      <c r="F32" s="163">
        <v>5.287298088235302</v>
      </c>
      <c r="G32" s="163">
        <v>-0.9785493000000001</v>
      </c>
      <c r="H32" s="176">
        <v>4.3087487882353015</v>
      </c>
      <c r="J32" s="163">
        <v>5.310827500000007</v>
      </c>
      <c r="K32" s="163">
        <v>-0.9785493000000001</v>
      </c>
      <c r="L32" s="176">
        <v>4.332278200000007</v>
      </c>
      <c r="N32" s="163">
        <v>5.334356911764713</v>
      </c>
      <c r="O32" s="181">
        <v>-0.9785493000000001</v>
      </c>
      <c r="P32" s="176">
        <v>4.355807611764713</v>
      </c>
      <c r="R32" s="163">
        <v>1.6578290217391363</v>
      </c>
      <c r="S32" s="181">
        <v>-0.9785493000000001</v>
      </c>
      <c r="T32" s="176">
        <v>0.6792797217391362</v>
      </c>
      <c r="V32" s="163">
        <v>1.6752203260869625</v>
      </c>
      <c r="W32" s="181">
        <v>-0.98</v>
      </c>
      <c r="X32" s="176">
        <v>0.951944756521745</v>
      </c>
      <c r="Z32" s="163">
        <v>1.6752203260869625</v>
      </c>
      <c r="AA32" s="181">
        <v>-1.7255782855072466</v>
      </c>
      <c r="AB32" s="163">
        <v>-0.05035795942028409</v>
      </c>
    </row>
    <row r="33" spans="1:28" s="56" customFormat="1" ht="12.75">
      <c r="A33" s="61">
        <v>35000</v>
      </c>
      <c r="B33" s="54">
        <v>2.249718142857143</v>
      </c>
      <c r="C33" s="54">
        <v>-0.9785493000000001</v>
      </c>
      <c r="D33" s="98">
        <v>1.271168842857143</v>
      </c>
      <c r="F33" s="163">
        <v>5.106403857142857</v>
      </c>
      <c r="G33" s="163">
        <v>-0.9785493000000001</v>
      </c>
      <c r="H33" s="176">
        <v>4.127854557142857</v>
      </c>
      <c r="J33" s="163">
        <v>5.1292610000000005</v>
      </c>
      <c r="K33" s="163">
        <v>-0.9785493000000001</v>
      </c>
      <c r="L33" s="176">
        <v>4.1507117000000004</v>
      </c>
      <c r="N33" s="163">
        <v>5.152118142857143</v>
      </c>
      <c r="O33" s="181">
        <v>-0.9785493000000001</v>
      </c>
      <c r="P33" s="176">
        <v>4.173568842857143</v>
      </c>
      <c r="R33" s="163">
        <v>1.6003432978723413</v>
      </c>
      <c r="S33" s="181">
        <v>-0.9785493</v>
      </c>
      <c r="T33" s="176">
        <v>0.6217939978723414</v>
      </c>
      <c r="V33" s="163">
        <v>1.617364574468086</v>
      </c>
      <c r="W33" s="181">
        <v>-0.98</v>
      </c>
      <c r="X33" s="176">
        <v>0.8886576489361712</v>
      </c>
      <c r="Z33" s="163">
        <v>1.617364574468086</v>
      </c>
      <c r="AA33" s="181">
        <v>-1.7096840517730496</v>
      </c>
      <c r="AB33" s="163">
        <v>-0.09231947730496359</v>
      </c>
    </row>
    <row r="34" spans="1:28" s="56" customFormat="1" ht="12.75">
      <c r="A34" s="61">
        <v>36000</v>
      </c>
      <c r="B34" s="54">
        <v>2.158225972222226</v>
      </c>
      <c r="C34" s="54">
        <v>-0.9785493000000002</v>
      </c>
      <c r="D34" s="98">
        <v>1.179676672222226</v>
      </c>
      <c r="F34" s="163">
        <v>4.935559305555549</v>
      </c>
      <c r="G34" s="163">
        <v>-0.9785493000000002</v>
      </c>
      <c r="H34" s="176">
        <v>3.9570100055555493</v>
      </c>
      <c r="J34" s="163">
        <v>4.9577815277777715</v>
      </c>
      <c r="K34" s="163">
        <v>-0.9785493000000002</v>
      </c>
      <c r="L34" s="176">
        <v>3.9792322277777714</v>
      </c>
      <c r="N34" s="161">
        <v>4.980003749999994</v>
      </c>
      <c r="O34" s="181">
        <v>-0.9785493000000002</v>
      </c>
      <c r="P34" s="182">
        <v>4.001454449999994</v>
      </c>
      <c r="R34" s="161">
        <v>1.5452528125000031</v>
      </c>
      <c r="S34" s="181">
        <v>-0.9785493</v>
      </c>
      <c r="T34" s="182">
        <v>0.5667035125000032</v>
      </c>
      <c r="V34" s="161">
        <v>1.56191947916667</v>
      </c>
      <c r="W34" s="181">
        <v>-0.98</v>
      </c>
      <c r="X34" s="182">
        <v>0.8280075041666698</v>
      </c>
      <c r="Z34" s="161">
        <v>1.56191947916667</v>
      </c>
      <c r="AA34" s="181">
        <v>-1.6944520777777776</v>
      </c>
      <c r="AB34" s="161">
        <v>-0.13253259861110767</v>
      </c>
    </row>
    <row r="35" spans="1:28" s="56" customFormat="1" ht="12.75">
      <c r="A35" s="61">
        <v>37000</v>
      </c>
      <c r="B35" s="54">
        <v>2.0716793243243217</v>
      </c>
      <c r="C35" s="54">
        <v>-0.9785493</v>
      </c>
      <c r="D35" s="98">
        <v>1.0931300243243216</v>
      </c>
      <c r="F35" s="163">
        <v>4.773949594594592</v>
      </c>
      <c r="G35" s="163">
        <v>-0.9785493</v>
      </c>
      <c r="H35" s="176">
        <v>3.795400294594592</v>
      </c>
      <c r="J35" s="163">
        <v>4.7955712162162145</v>
      </c>
      <c r="K35" s="163">
        <v>-0.9785493</v>
      </c>
      <c r="L35" s="176">
        <v>3.8170219162162144</v>
      </c>
      <c r="N35" s="163">
        <v>4.817192837837836</v>
      </c>
      <c r="O35" s="181">
        <v>-0.9785493</v>
      </c>
      <c r="P35" s="176">
        <v>3.838643537837836</v>
      </c>
      <c r="R35" s="163">
        <v>1.4924109183673453</v>
      </c>
      <c r="S35" s="181">
        <v>-0.9785493000000001</v>
      </c>
      <c r="T35" s="176">
        <v>0.5138616183673452</v>
      </c>
      <c r="V35" s="163">
        <v>1.5087374489795902</v>
      </c>
      <c r="W35" s="181">
        <v>-0.98</v>
      </c>
      <c r="X35" s="176">
        <v>0.7698328755102024</v>
      </c>
      <c r="Z35" s="163">
        <v>1.5087374489795902</v>
      </c>
      <c r="AA35" s="181">
        <v>-1.6798418170068028</v>
      </c>
      <c r="AB35" s="163">
        <v>-0.17110436802721263</v>
      </c>
    </row>
    <row r="36" spans="1:28" s="56" customFormat="1" ht="12.75">
      <c r="A36" s="61">
        <v>38000</v>
      </c>
      <c r="B36" s="54">
        <v>1.9896877631578958</v>
      </c>
      <c r="C36" s="54">
        <v>-0.9785493000000001</v>
      </c>
      <c r="D36" s="98">
        <v>1.0111384631578957</v>
      </c>
      <c r="F36" s="163">
        <v>4.620845657894729</v>
      </c>
      <c r="G36" s="163">
        <v>-0.9785493000000001</v>
      </c>
      <c r="H36" s="176">
        <v>3.642296357894729</v>
      </c>
      <c r="J36" s="163">
        <v>4.641898289473676</v>
      </c>
      <c r="K36" s="163">
        <v>-0.9785493000000001</v>
      </c>
      <c r="L36" s="176">
        <v>3.6633489894736764</v>
      </c>
      <c r="N36" s="163">
        <v>4.662950921052623</v>
      </c>
      <c r="O36" s="181">
        <v>-0.9785493000000001</v>
      </c>
      <c r="P36" s="176">
        <v>3.684401621052623</v>
      </c>
      <c r="R36" s="163">
        <v>1.4416827000000014</v>
      </c>
      <c r="S36" s="181">
        <v>-0.9785493000000001</v>
      </c>
      <c r="T36" s="176">
        <v>0.46313340000000136</v>
      </c>
      <c r="V36" s="163">
        <v>1.4576827000000014</v>
      </c>
      <c r="W36" s="181">
        <v>-0.98</v>
      </c>
      <c r="X36" s="176">
        <v>0.7139852320000014</v>
      </c>
      <c r="Z36" s="163">
        <v>1.4576827000000014</v>
      </c>
      <c r="AA36" s="181">
        <v>-1.6658159666666665</v>
      </c>
      <c r="AB36" s="163">
        <v>-0.2081332666666651</v>
      </c>
    </row>
    <row r="37" spans="1:28" ht="12.75">
      <c r="A37" s="61">
        <v>39000</v>
      </c>
      <c r="B37" s="54">
        <v>1.9119008974358924</v>
      </c>
      <c r="C37" s="54">
        <v>-0.9785493000000001</v>
      </c>
      <c r="D37" s="98">
        <v>0.9333515974358924</v>
      </c>
      <c r="E37" s="56"/>
      <c r="F37" s="163">
        <v>4.4755932051282095</v>
      </c>
      <c r="G37" s="163">
        <v>-0.9785493000000001</v>
      </c>
      <c r="H37" s="176">
        <v>3.4970439051282094</v>
      </c>
      <c r="I37" s="56"/>
      <c r="J37" s="163">
        <v>4.496106025641031</v>
      </c>
      <c r="K37" s="163">
        <v>-0.9785493000000001</v>
      </c>
      <c r="L37" s="176">
        <v>3.5175567256410307</v>
      </c>
      <c r="N37" s="161">
        <v>4.516618846153851</v>
      </c>
      <c r="O37" s="181">
        <v>-0.9785493000000001</v>
      </c>
      <c r="P37" s="182">
        <v>3.538069546153851</v>
      </c>
      <c r="R37" s="161">
        <v>1.3929438235294085</v>
      </c>
      <c r="S37" s="181">
        <v>-0.9785493000000001</v>
      </c>
      <c r="T37" s="182">
        <v>0.4143945235294084</v>
      </c>
      <c r="V37" s="161">
        <v>1.4086300980392124</v>
      </c>
      <c r="W37" s="181">
        <v>-0.98</v>
      </c>
      <c r="X37" s="182">
        <v>0.6603276921568594</v>
      </c>
      <c r="Z37" s="161">
        <v>1.4086300980392124</v>
      </c>
      <c r="AA37" s="181">
        <v>-1.6523401496732026</v>
      </c>
      <c r="AB37" s="161">
        <v>-0.2437100516339903</v>
      </c>
    </row>
    <row r="38" spans="1:28" ht="12.75">
      <c r="A38" s="61">
        <v>40000</v>
      </c>
      <c r="B38" s="55">
        <v>1.8380033750000075</v>
      </c>
      <c r="C38" s="55">
        <v>-0.9785493000000001</v>
      </c>
      <c r="D38" s="98">
        <v>0.8594540750000075</v>
      </c>
      <c r="F38" s="163">
        <v>4.337603374999999</v>
      </c>
      <c r="G38" s="163">
        <v>-0.9785493000000001</v>
      </c>
      <c r="H38" s="176">
        <v>3.3590540749999986</v>
      </c>
      <c r="J38" s="163">
        <v>4.357603374999999</v>
      </c>
      <c r="K38" s="163">
        <v>-0.9785493000000001</v>
      </c>
      <c r="L38" s="176">
        <v>3.379054074999999</v>
      </c>
      <c r="N38" s="163">
        <v>4.377603374999999</v>
      </c>
      <c r="O38" s="181">
        <v>-0.9785493000000001</v>
      </c>
      <c r="P38" s="176">
        <v>3.3990540749999987</v>
      </c>
      <c r="R38" s="163">
        <v>1.3460795192307755</v>
      </c>
      <c r="S38" s="181">
        <v>-0.9785493000000001</v>
      </c>
      <c r="T38" s="176">
        <v>0.36753021923077545</v>
      </c>
      <c r="V38" s="163">
        <v>1.3614641346153908</v>
      </c>
      <c r="W38" s="181">
        <v>-0.98</v>
      </c>
      <c r="X38" s="176">
        <v>0.60873390384616</v>
      </c>
      <c r="Z38" s="163">
        <v>1.3614641346153908</v>
      </c>
      <c r="AA38" s="181">
        <v>-1.6393826333333334</v>
      </c>
      <c r="AB38" s="163">
        <v>-0.2779184987179426</v>
      </c>
    </row>
    <row r="39" spans="1:28" ht="12.75">
      <c r="A39" s="61">
        <v>41000</v>
      </c>
      <c r="B39" s="55">
        <v>2.01084592682927</v>
      </c>
      <c r="C39" s="55">
        <v>-0.9785493</v>
      </c>
      <c r="D39" s="98">
        <v>1.03229662682927</v>
      </c>
      <c r="F39" s="163">
        <v>4.320748365853663</v>
      </c>
      <c r="G39" s="163">
        <v>-0.9785493</v>
      </c>
      <c r="H39" s="176">
        <v>3.342199065853663</v>
      </c>
      <c r="J39" s="163">
        <v>4.340260560975614</v>
      </c>
      <c r="K39" s="163">
        <v>-0.9785493</v>
      </c>
      <c r="L39" s="176">
        <v>3.361711260975614</v>
      </c>
      <c r="N39" s="163">
        <v>4.359772756097565</v>
      </c>
      <c r="O39" s="181">
        <v>-0.9785493</v>
      </c>
      <c r="P39" s="176">
        <v>3.3812234560975654</v>
      </c>
      <c r="R39" s="163">
        <v>1.3894845849056645</v>
      </c>
      <c r="S39" s="181">
        <v>-0.9785493</v>
      </c>
      <c r="T39" s="176">
        <v>0.41093528490566456</v>
      </c>
      <c r="V39" s="163">
        <v>1.404578924528306</v>
      </c>
      <c r="W39" s="181">
        <v>-0.98</v>
      </c>
      <c r="X39" s="176">
        <v>0.6475879566037777</v>
      </c>
      <c r="Z39" s="163">
        <v>1.404578924528306</v>
      </c>
      <c r="AA39" s="181">
        <v>-1.6269140798742139</v>
      </c>
      <c r="AB39" s="163">
        <v>-0.22233515534590786</v>
      </c>
    </row>
    <row r="40" spans="1:28" ht="12.75">
      <c r="A40" s="61">
        <v>42000</v>
      </c>
      <c r="B40" s="55">
        <v>2.343921023809526</v>
      </c>
      <c r="C40" s="55">
        <v>-0.9785493</v>
      </c>
      <c r="D40" s="98">
        <v>1.3653717238095258</v>
      </c>
      <c r="F40" s="163">
        <v>4.557825785714288</v>
      </c>
      <c r="G40" s="163">
        <v>-0.9785493</v>
      </c>
      <c r="H40" s="176">
        <v>3.5792764857142876</v>
      </c>
      <c r="J40" s="163">
        <v>4.451206738095243</v>
      </c>
      <c r="K40" s="163">
        <v>-0.9785493</v>
      </c>
      <c r="L40" s="176">
        <v>3.4726574380952426</v>
      </c>
      <c r="N40" s="163">
        <v>4.470254357142862</v>
      </c>
      <c r="O40" s="181">
        <v>-0.9785493</v>
      </c>
      <c r="P40" s="176">
        <v>3.4917050571428616</v>
      </c>
      <c r="R40" s="163">
        <v>1.5763089444444465</v>
      </c>
      <c r="S40" s="181">
        <v>-0.9785493</v>
      </c>
      <c r="T40" s="176">
        <v>0.5977596444444465</v>
      </c>
      <c r="V40" s="163">
        <v>1.5452348703703744</v>
      </c>
      <c r="W40" s="181">
        <v>-0.98</v>
      </c>
      <c r="X40" s="176">
        <v>0.7841409703703744</v>
      </c>
      <c r="Z40" s="161">
        <v>1.5452348703703744</v>
      </c>
      <c r="AA40" s="161">
        <v>-1.6149073246913581</v>
      </c>
      <c r="AB40" s="161">
        <v>-0.06967245432098368</v>
      </c>
    </row>
    <row r="41" spans="1:28" ht="12.75">
      <c r="A41" s="61">
        <v>43000</v>
      </c>
      <c r="B41" s="55">
        <v>2.661504255813955</v>
      </c>
      <c r="C41" s="55">
        <v>-0.9785493000000001</v>
      </c>
      <c r="D41" s="98">
        <v>1.6829549558139552</v>
      </c>
      <c r="F41" s="163">
        <v>4.823922860465118</v>
      </c>
      <c r="G41" s="163">
        <v>-0.9785493000000001</v>
      </c>
      <c r="H41" s="176">
        <v>3.8453735604651182</v>
      </c>
      <c r="J41" s="163">
        <v>4.614620534883723</v>
      </c>
      <c r="K41" s="163">
        <v>-0.9785493000000001</v>
      </c>
      <c r="L41" s="176">
        <v>3.6360712348837225</v>
      </c>
      <c r="N41" s="163">
        <v>4.575597279069772</v>
      </c>
      <c r="O41" s="181">
        <v>-0.9785493000000001</v>
      </c>
      <c r="P41" s="176">
        <v>3.597047979069772</v>
      </c>
      <c r="R41" s="163">
        <v>1.8385578727272747</v>
      </c>
      <c r="S41" s="181">
        <v>-0.9785493000000001</v>
      </c>
      <c r="T41" s="176">
        <v>0.8600085727272746</v>
      </c>
      <c r="V41" s="163">
        <v>1.6807760545454586</v>
      </c>
      <c r="W41" s="181">
        <v>-0.98</v>
      </c>
      <c r="X41" s="176">
        <v>0.915728420000004</v>
      </c>
      <c r="Z41" s="163">
        <v>1.6807760545454586</v>
      </c>
      <c r="AA41" s="181">
        <v>-1.6033371787878787</v>
      </c>
      <c r="AB41" s="163">
        <v>0.0774388757575799</v>
      </c>
    </row>
    <row r="42" spans="1:28" ht="12.75">
      <c r="A42" s="61">
        <v>44000</v>
      </c>
      <c r="B42" s="55">
        <v>2.964651886363638</v>
      </c>
      <c r="C42" s="55">
        <v>-0.9785493</v>
      </c>
      <c r="D42" s="98">
        <v>1.986102586363638</v>
      </c>
      <c r="F42" s="163">
        <v>5.077924613636365</v>
      </c>
      <c r="G42" s="163">
        <v>-0.9785493</v>
      </c>
      <c r="H42" s="176">
        <v>4.099375313636365</v>
      </c>
      <c r="J42" s="163">
        <v>4.873379159090911</v>
      </c>
      <c r="K42" s="163">
        <v>-0.9785493</v>
      </c>
      <c r="L42" s="176">
        <v>3.894829859090911</v>
      </c>
      <c r="N42" s="163">
        <v>4.676151886363641</v>
      </c>
      <c r="O42" s="181">
        <v>-0.9785493</v>
      </c>
      <c r="P42" s="176">
        <v>3.697602586363641</v>
      </c>
      <c r="R42" s="163">
        <v>2.091440767857138</v>
      </c>
      <c r="S42" s="181">
        <v>-0.9785493000000001</v>
      </c>
      <c r="T42" s="176">
        <v>1.1128914678571378</v>
      </c>
      <c r="V42" s="163">
        <v>1.9307264821428523</v>
      </c>
      <c r="W42" s="181">
        <v>-0.98</v>
      </c>
      <c r="X42" s="176">
        <v>1.161866317857138</v>
      </c>
      <c r="Z42" s="163">
        <v>1.9307264821428523</v>
      </c>
      <c r="AA42" s="181">
        <v>-1.5921802523809523</v>
      </c>
      <c r="AB42" s="163">
        <v>0.33854622976189996</v>
      </c>
    </row>
    <row r="43" spans="1:28" ht="12.75">
      <c r="A43" s="61">
        <v>45000</v>
      </c>
      <c r="B43" s="55">
        <v>3.254326288888883</v>
      </c>
      <c r="C43" s="55">
        <v>-0.9785493000000001</v>
      </c>
      <c r="D43" s="98">
        <v>2.275776988888883</v>
      </c>
      <c r="F43" s="163">
        <v>5.320637400000002</v>
      </c>
      <c r="G43" s="163">
        <v>-0.9785493000000001</v>
      </c>
      <c r="H43" s="176">
        <v>4.342088100000002</v>
      </c>
      <c r="J43" s="163">
        <v>5.12063740000001</v>
      </c>
      <c r="K43" s="163">
        <v>-0.9785493000000001</v>
      </c>
      <c r="L43" s="176">
        <v>4.14208810000001</v>
      </c>
      <c r="N43" s="163">
        <v>4.92063740000001</v>
      </c>
      <c r="O43" s="181">
        <v>-0.9785493000000001</v>
      </c>
      <c r="P43" s="176">
        <v>3.94208810000001</v>
      </c>
      <c r="R43" s="163">
        <v>2.3354505789473636</v>
      </c>
      <c r="S43" s="181">
        <v>-0.9785493000000001</v>
      </c>
      <c r="T43" s="176">
        <v>1.3569012789473636</v>
      </c>
      <c r="V43" s="163">
        <v>2.177555842105265</v>
      </c>
      <c r="W43" s="181">
        <v>-0.98</v>
      </c>
      <c r="X43" s="176">
        <v>1.4050169210526333</v>
      </c>
      <c r="Z43" s="163">
        <v>2.177555842105265</v>
      </c>
      <c r="AA43" s="181">
        <v>-1.5814147970760233</v>
      </c>
      <c r="AB43" s="163">
        <v>0.5961410450292417</v>
      </c>
    </row>
    <row r="44" spans="1:28" ht="12.75">
      <c r="A44" s="61">
        <v>46000</v>
      </c>
      <c r="B44" s="55">
        <v>3.5314061521739073</v>
      </c>
      <c r="C44" s="55">
        <v>-0.9785493000000001</v>
      </c>
      <c r="D44" s="98">
        <v>2.5528568521739072</v>
      </c>
      <c r="F44" s="163">
        <v>5.552797456521749</v>
      </c>
      <c r="G44" s="163">
        <v>-0.9785493000000001</v>
      </c>
      <c r="H44" s="176">
        <v>4.574248156521749</v>
      </c>
      <c r="J44" s="163">
        <v>5.357145282608705</v>
      </c>
      <c r="K44" s="163">
        <v>-0.9785493000000001</v>
      </c>
      <c r="L44" s="176">
        <v>4.378595982608705</v>
      </c>
      <c r="N44" s="163">
        <v>5.161493108695662</v>
      </c>
      <c r="O44" s="181">
        <v>-0.9785493000000001</v>
      </c>
      <c r="P44" s="176">
        <v>4.182943808695662</v>
      </c>
      <c r="R44" s="163">
        <v>2.5710462586206915</v>
      </c>
      <c r="S44" s="181">
        <v>-0.9785492999999998</v>
      </c>
      <c r="T44" s="176">
        <v>1.5924969586206916</v>
      </c>
      <c r="V44" s="163">
        <v>2.415873844827588</v>
      </c>
      <c r="W44" s="181">
        <v>-0.98</v>
      </c>
      <c r="X44" s="176">
        <v>1.6397830206896566</v>
      </c>
      <c r="Z44" s="161">
        <v>2.415873844827588</v>
      </c>
      <c r="AA44" s="161">
        <v>-1.5710205643678161</v>
      </c>
      <c r="AB44" s="161">
        <v>0.8448532804597717</v>
      </c>
    </row>
    <row r="45" spans="1:28" ht="12.75">
      <c r="A45" s="61">
        <v>47000</v>
      </c>
      <c r="B45" s="55">
        <v>3.796695382978725</v>
      </c>
      <c r="C45" s="55">
        <v>-0.9785493</v>
      </c>
      <c r="D45" s="98">
        <v>2.818146082978725</v>
      </c>
      <c r="F45" s="163">
        <v>5.775078361702136</v>
      </c>
      <c r="G45" s="163">
        <v>-0.9785493</v>
      </c>
      <c r="H45" s="176">
        <v>4.796529061702136</v>
      </c>
      <c r="J45" s="163">
        <v>5.583589000000009</v>
      </c>
      <c r="K45" s="163">
        <v>-0.9785493</v>
      </c>
      <c r="L45" s="176">
        <v>4.605039700000009</v>
      </c>
      <c r="N45" s="163">
        <v>5.392099638297882</v>
      </c>
      <c r="O45" s="181">
        <v>-0.9785493</v>
      </c>
      <c r="P45" s="176">
        <v>4.413550338297882</v>
      </c>
      <c r="R45" s="163">
        <v>2.7986556440677983</v>
      </c>
      <c r="S45" s="181">
        <v>-0.9785493000000002</v>
      </c>
      <c r="T45" s="176">
        <v>1.8201063440677983</v>
      </c>
      <c r="V45" s="163">
        <v>2.6461132711864424</v>
      </c>
      <c r="W45" s="181">
        <v>-0.98</v>
      </c>
      <c r="X45" s="176">
        <v>1.8665909474576288</v>
      </c>
      <c r="Z45" s="163">
        <v>2.6461132711864424</v>
      </c>
      <c r="AA45" s="181">
        <v>-1.5609786785310735</v>
      </c>
      <c r="AB45" s="163">
        <v>1.0851345926553688</v>
      </c>
    </row>
    <row r="46" spans="1:28" ht="12.75">
      <c r="A46" s="61">
        <v>48000</v>
      </c>
      <c r="B46" s="55">
        <v>4.050930895833335</v>
      </c>
      <c r="C46" s="55">
        <v>-0.9785493</v>
      </c>
      <c r="D46" s="98">
        <v>3.0723815958333347</v>
      </c>
      <c r="F46" s="163">
        <v>5.988097562500009</v>
      </c>
      <c r="G46" s="163">
        <v>-0.9785493</v>
      </c>
      <c r="H46" s="176">
        <v>5.009548262500009</v>
      </c>
      <c r="J46" s="163">
        <v>5.800597562500009</v>
      </c>
      <c r="K46" s="163">
        <v>-0.9785493</v>
      </c>
      <c r="L46" s="176">
        <v>4.822048262500009</v>
      </c>
      <c r="N46" s="163">
        <v>5.613097562500009</v>
      </c>
      <c r="O46" s="181">
        <v>-0.9785493</v>
      </c>
      <c r="P46" s="176">
        <v>4.634548262500009</v>
      </c>
      <c r="R46" s="163">
        <v>3.018678050000002</v>
      </c>
      <c r="S46" s="181">
        <v>-0.9785493000000001</v>
      </c>
      <c r="T46" s="176">
        <v>2.040128750000002</v>
      </c>
      <c r="V46" s="163">
        <v>2.868678050000002</v>
      </c>
      <c r="W46" s="181">
        <v>-0.98</v>
      </c>
      <c r="X46" s="176">
        <v>2.085838610000002</v>
      </c>
      <c r="Z46" s="163">
        <v>2.868678050000002</v>
      </c>
      <c r="AA46" s="181">
        <v>-1.5512715222222224</v>
      </c>
      <c r="AB46" s="163">
        <v>1.3174065277777796</v>
      </c>
    </row>
    <row r="47" spans="1:28" ht="12.75">
      <c r="A47" s="61">
        <v>49000</v>
      </c>
      <c r="B47" s="55">
        <v>4.294789448979594</v>
      </c>
      <c r="C47" s="55">
        <v>-0.9785493000000001</v>
      </c>
      <c r="D47" s="98">
        <v>3.3162401489795936</v>
      </c>
      <c r="F47" s="163">
        <v>6.192422102040825</v>
      </c>
      <c r="G47" s="163">
        <v>-0.9785493000000001</v>
      </c>
      <c r="H47" s="176">
        <v>5.213872802040825</v>
      </c>
      <c r="J47" s="163">
        <v>6.00874863265307</v>
      </c>
      <c r="K47" s="163">
        <v>-0.9785493000000001</v>
      </c>
      <c r="L47" s="176">
        <v>5.03019933265307</v>
      </c>
      <c r="N47" s="163">
        <v>5.825075163265301</v>
      </c>
      <c r="O47" s="181">
        <v>-0.9785493000000001</v>
      </c>
      <c r="P47" s="176">
        <v>4.846525863265301</v>
      </c>
      <c r="R47" s="163">
        <v>3.231486606557379</v>
      </c>
      <c r="S47" s="181">
        <v>-0.9785493</v>
      </c>
      <c r="T47" s="176">
        <v>2.252937306557379</v>
      </c>
      <c r="V47" s="163">
        <v>3.0839456229508215</v>
      </c>
      <c r="W47" s="181">
        <v>-0.98</v>
      </c>
      <c r="X47" s="176">
        <v>2.297897824590166</v>
      </c>
      <c r="Z47" s="163">
        <v>3.0839456229508215</v>
      </c>
      <c r="AA47" s="181">
        <v>-1.5418826333333335</v>
      </c>
      <c r="AB47" s="163">
        <v>1.542062989617488</v>
      </c>
    </row>
    <row r="48" spans="1:28" ht="12.75">
      <c r="A48" s="61">
        <v>50000</v>
      </c>
      <c r="B48" s="55">
        <v>4.528893660000001</v>
      </c>
      <c r="C48" s="55">
        <v>-0.9785493000000001</v>
      </c>
      <c r="D48" s="98">
        <v>3.5503443600000013</v>
      </c>
      <c r="F48" s="163">
        <v>6.388573659999994</v>
      </c>
      <c r="G48" s="163">
        <v>-0.9785493000000001</v>
      </c>
      <c r="H48" s="176">
        <v>5.410024359999994</v>
      </c>
      <c r="J48" s="163">
        <v>6.2085736599999946</v>
      </c>
      <c r="K48" s="163">
        <v>-0.9785493000000001</v>
      </c>
      <c r="L48" s="176">
        <v>5.2300243599999945</v>
      </c>
      <c r="N48" s="163">
        <v>6.028573659999995</v>
      </c>
      <c r="O48" s="181">
        <v>-0.9785493000000001</v>
      </c>
      <c r="P48" s="176">
        <v>5.050024359999995</v>
      </c>
      <c r="R48" s="163">
        <v>3.4374303709677436</v>
      </c>
      <c r="S48" s="181">
        <v>-0.9785493</v>
      </c>
      <c r="T48" s="176">
        <v>2.4588810709677436</v>
      </c>
      <c r="V48" s="163">
        <v>3.292269080645163</v>
      </c>
      <c r="W48" s="181">
        <v>-0.98</v>
      </c>
      <c r="X48" s="176">
        <v>2.5031164193548405</v>
      </c>
      <c r="Z48" s="163">
        <v>3.292269080645163</v>
      </c>
      <c r="AA48" s="181">
        <v>-1.5327966118279568</v>
      </c>
      <c r="AB48" s="163">
        <v>1.7594724688172063</v>
      </c>
    </row>
  </sheetData>
  <mergeCells count="7">
    <mergeCell ref="R1:T1"/>
    <mergeCell ref="V1:X1"/>
    <mergeCell ref="Z1:AB1"/>
    <mergeCell ref="B1:D1"/>
    <mergeCell ref="F1:H1"/>
    <mergeCell ref="N1:P1"/>
    <mergeCell ref="J1:L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CPHR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CPHR</dc:creator>
  <cp:keywords/>
  <dc:description/>
  <cp:lastModifiedBy>mvrab</cp:lastModifiedBy>
  <cp:lastPrinted>2003-07-21T09:51:06Z</cp:lastPrinted>
  <dcterms:created xsi:type="dcterms:W3CDTF">2003-06-19T09:27:11Z</dcterms:created>
  <dcterms:modified xsi:type="dcterms:W3CDTF">2003-07-21T15:06:05Z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-547591803</vt:i4>
  </property>
  <property fmtid="{D5CDD505-2E9C-101B-9397-08002B2CF9AE}" pid="3" name="_EmailSubject">
    <vt:lpwstr>dane po novom ..</vt:lpwstr>
  </property>
  <property fmtid="{D5CDD505-2E9C-101B-9397-08002B2CF9AE}" pid="4" name="_AuthorEmail">
    <vt:lpwstr>Lubos.BROZMAN@orange.sk</vt:lpwstr>
  </property>
  <property fmtid="{D5CDD505-2E9C-101B-9397-08002B2CF9AE}" pid="5" name="_AuthorEmailDisplayName">
    <vt:lpwstr>BROZMAN, Lubos</vt:lpwstr>
  </property>
</Properties>
</file>